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30.9.1積算表・ポイント算出表エクセルへ\山森さま９月11日修正分(CRCポイント表）\"/>
    </mc:Choice>
  </mc:AlternateContent>
  <bookViews>
    <workbookView xWindow="0" yWindow="0" windowWidth="20490" windowHeight="7230"/>
  </bookViews>
  <sheets>
    <sheet name="治験に係る経費積算表（体外診断薬）" sheetId="1" r:id="rId1"/>
    <sheet name="臨床性能試験研究費ポイント算出表" sheetId="2" r:id="rId2"/>
    <sheet name="相関性能試験研究費ポイント算出表" sheetId="5" r:id="rId3"/>
    <sheet name="CRC経費ポイント算出表" sheetId="4" r:id="rId4"/>
  </sheets>
  <definedNames>
    <definedName name="_xlnm.Print_Area" localSheetId="3">CRC経費ポイント算出表!$A$1:$L$37</definedName>
    <definedName name="_xlnm.Print_Area" localSheetId="0">'治験に係る経費積算表（体外診断薬）'!$A$1:$D$18</definedName>
    <definedName name="_xlnm.Print_Area" localSheetId="1">臨床性能試験研究費ポイント算出表!$A$1:$L$22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L12" i="4" l="1"/>
  <c r="L11" i="2" l="1"/>
  <c r="L7" i="2"/>
  <c r="L25" i="4" l="1"/>
  <c r="L21" i="4"/>
  <c r="L20" i="4"/>
  <c r="L19" i="4"/>
  <c r="L18" i="4"/>
  <c r="L17" i="4"/>
  <c r="L16" i="4"/>
  <c r="L15" i="4"/>
  <c r="L14" i="4"/>
  <c r="L13" i="4"/>
  <c r="L11" i="4"/>
  <c r="L10" i="4"/>
  <c r="L9" i="4"/>
  <c r="L8" i="4"/>
  <c r="L7" i="4"/>
  <c r="L6" i="4"/>
  <c r="L23" i="4" l="1"/>
  <c r="L24" i="4" s="1"/>
  <c r="L26" i="4" s="1"/>
  <c r="L14" i="5"/>
  <c r="L11" i="5"/>
  <c r="L9" i="5"/>
  <c r="L10" i="5"/>
  <c r="L8" i="5"/>
  <c r="L7" i="5"/>
  <c r="L6" i="5"/>
  <c r="L12" i="2"/>
  <c r="L10" i="2"/>
  <c r="L9" i="2"/>
  <c r="L8" i="2"/>
  <c r="L14" i="2"/>
  <c r="L13" i="2"/>
  <c r="L6" i="2"/>
  <c r="L17" i="2"/>
  <c r="D8" i="1" l="1"/>
  <c r="L15" i="2"/>
  <c r="L16" i="2" s="1"/>
  <c r="L18" i="2" s="1"/>
  <c r="L12" i="5"/>
  <c r="L13" i="5" s="1"/>
  <c r="L15" i="5" s="1"/>
  <c r="D9" i="1"/>
  <c r="D6" i="1" l="1"/>
  <c r="D10" i="1" s="1"/>
  <c r="D11" i="1" s="1"/>
  <c r="D12" i="1" l="1"/>
  <c r="D13" i="1" s="1"/>
  <c r="D15" i="1" l="1"/>
  <c r="D17" i="1" s="1"/>
</calcChain>
</file>

<file path=xl/sharedStrings.xml><?xml version="1.0" encoding="utf-8"?>
<sst xmlns="http://schemas.openxmlformats.org/spreadsheetml/2006/main" count="281" uniqueCount="206">
  <si>
    <t>A</t>
  </si>
  <si>
    <t>B</t>
  </si>
  <si>
    <t>C</t>
  </si>
  <si>
    <t>D</t>
  </si>
  <si>
    <t>E</t>
  </si>
  <si>
    <t>F</t>
  </si>
  <si>
    <t>G</t>
  </si>
  <si>
    <t>H</t>
  </si>
  <si>
    <t>I</t>
  </si>
  <si>
    <t>H</t>
    <phoneticPr fontId="7"/>
  </si>
  <si>
    <t>I</t>
    <phoneticPr fontId="7"/>
  </si>
  <si>
    <t>J</t>
  </si>
  <si>
    <t>K</t>
  </si>
  <si>
    <t>L</t>
  </si>
  <si>
    <t>M</t>
  </si>
  <si>
    <r>
      <t>CRC</t>
    </r>
    <r>
      <rPr>
        <b/>
        <sz val="18"/>
        <color theme="1"/>
        <rFont val="ＭＳ 明朝"/>
        <family val="1"/>
        <charset val="128"/>
      </rPr>
      <t>経費ポイント算出表</t>
    </r>
  </si>
  <si>
    <t>N</t>
  </si>
  <si>
    <t>O</t>
  </si>
  <si>
    <t>P</t>
  </si>
  <si>
    <t>J</t>
    <phoneticPr fontId="7"/>
  </si>
  <si>
    <t>K</t>
    <phoneticPr fontId="7"/>
  </si>
  <si>
    <t>L</t>
    <phoneticPr fontId="7"/>
  </si>
  <si>
    <t>注1</t>
    <rPh sb="0" eb="1">
      <t>チュウ</t>
    </rPh>
    <phoneticPr fontId="7"/>
  </si>
  <si>
    <t>契約症例数を記入してください。</t>
    <rPh sb="0" eb="2">
      <t>ケイヤク</t>
    </rPh>
    <rPh sb="2" eb="4">
      <t>ショウレイ</t>
    </rPh>
    <rPh sb="4" eb="5">
      <t>スウ</t>
    </rPh>
    <rPh sb="6" eb="8">
      <t>キニュウ</t>
    </rPh>
    <phoneticPr fontId="7"/>
  </si>
  <si>
    <t xml:space="preserve">(1)+ (2)+ (3)+ (4) + (5) </t>
    <phoneticPr fontId="7"/>
  </si>
  <si>
    <t>(6)×0.3</t>
    <phoneticPr fontId="7"/>
  </si>
  <si>
    <t>(6)+(7)</t>
    <phoneticPr fontId="7"/>
  </si>
  <si>
    <t>(8)+(9)</t>
    <phoneticPr fontId="7"/>
  </si>
  <si>
    <t>注2</t>
    <rPh sb="0" eb="1">
      <t>チュウ</t>
    </rPh>
    <phoneticPr fontId="7"/>
  </si>
  <si>
    <t>B:負荷試験の人数を記入してください。</t>
    <rPh sb="2" eb="4">
      <t>フカ</t>
    </rPh>
    <rPh sb="4" eb="6">
      <t>シケン</t>
    </rPh>
    <rPh sb="7" eb="8">
      <t>ニン</t>
    </rPh>
    <rPh sb="8" eb="9">
      <t>スウ</t>
    </rPh>
    <rPh sb="10" eb="12">
      <t>キニュウ</t>
    </rPh>
    <phoneticPr fontId="7"/>
  </si>
  <si>
    <t>注3</t>
    <rPh sb="0" eb="1">
      <t>チュウ</t>
    </rPh>
    <phoneticPr fontId="7"/>
  </si>
  <si>
    <t>F:経過観察の人数を記入してください。</t>
    <rPh sb="2" eb="4">
      <t>ケイカ</t>
    </rPh>
    <rPh sb="4" eb="6">
      <t>カンサツ</t>
    </rPh>
    <rPh sb="7" eb="9">
      <t>ニンズウ</t>
    </rPh>
    <rPh sb="10" eb="12">
      <t>キニュウ</t>
    </rPh>
    <phoneticPr fontId="7"/>
  </si>
  <si>
    <t>（注1）</t>
    <rPh sb="1" eb="2">
      <t>チュウ</t>
    </rPh>
    <phoneticPr fontId="7"/>
  </si>
  <si>
    <t>注1　臨床性能研究費又は相関性能研究費を記入してください。</t>
    <rPh sb="0" eb="1">
      <t>チュウ</t>
    </rPh>
    <rPh sb="3" eb="5">
      <t>リンショウ</t>
    </rPh>
    <rPh sb="5" eb="7">
      <t>セイノウ</t>
    </rPh>
    <rPh sb="7" eb="9">
      <t>ケンキュウ</t>
    </rPh>
    <rPh sb="9" eb="10">
      <t>ヒ</t>
    </rPh>
    <rPh sb="10" eb="11">
      <t>マタ</t>
    </rPh>
    <rPh sb="12" eb="14">
      <t>ソウカン</t>
    </rPh>
    <rPh sb="14" eb="16">
      <t>セイノウ</t>
    </rPh>
    <rPh sb="16" eb="18">
      <t>ケンキュウ</t>
    </rPh>
    <rPh sb="18" eb="19">
      <t>ヒ</t>
    </rPh>
    <rPh sb="20" eb="22">
      <t>キニュウ</t>
    </rPh>
    <phoneticPr fontId="7"/>
  </si>
  <si>
    <r>
      <rPr>
        <sz val="12"/>
        <color theme="1"/>
        <rFont val="ＭＳ 明朝"/>
        <family val="1"/>
        <charset val="128"/>
      </rPr>
      <t>　　　　　　　　　　　　　　　　　　　　　　　　　　　　　　　　　　単位（円）</t>
    </r>
  </si>
  <si>
    <r>
      <rPr>
        <b/>
        <sz val="18"/>
        <color theme="1"/>
        <rFont val="ＭＳ 明朝"/>
        <family val="1"/>
        <charset val="128"/>
      </rPr>
      <t>臨床性能試験研究費ポイント算出表（体外診断薬）</t>
    </r>
  </si>
  <si>
    <r>
      <rPr>
        <sz val="10"/>
        <color theme="1"/>
        <rFont val="ＭＳ 明朝"/>
        <family val="1"/>
        <charset val="128"/>
      </rPr>
      <t>（病院様式</t>
    </r>
    <r>
      <rPr>
        <sz val="10"/>
        <color theme="1"/>
        <rFont val="Century"/>
        <family val="1"/>
      </rPr>
      <t>29</t>
    </r>
    <r>
      <rPr>
        <sz val="10"/>
        <color theme="1"/>
        <rFont val="ＭＳ 明朝"/>
        <family val="1"/>
        <charset val="128"/>
      </rPr>
      <t>）</t>
    </r>
  </si>
  <si>
    <r>
      <rPr>
        <b/>
        <sz val="18"/>
        <color theme="1"/>
        <rFont val="ＭＳ 明朝"/>
        <family val="1"/>
        <charset val="128"/>
      </rPr>
      <t>相関性能試験研究費ポイント算出表（体外診断薬）</t>
    </r>
  </si>
  <si>
    <r>
      <rPr>
        <sz val="10"/>
        <color theme="1"/>
        <rFont val="ＭＳ 明朝"/>
        <family val="1"/>
        <charset val="128"/>
      </rPr>
      <t>（病院様式</t>
    </r>
    <r>
      <rPr>
        <sz val="10"/>
        <color theme="1"/>
        <rFont val="Century"/>
        <family val="1"/>
      </rPr>
      <t>30</t>
    </r>
    <r>
      <rPr>
        <sz val="10"/>
        <color theme="1"/>
        <rFont val="ＭＳ 明朝"/>
        <family val="1"/>
        <charset val="128"/>
      </rPr>
      <t>）</t>
    </r>
  </si>
  <si>
    <r>
      <rPr>
        <sz val="10"/>
        <color theme="1"/>
        <rFont val="ＭＳ 明朝"/>
        <family val="1"/>
        <charset val="128"/>
      </rPr>
      <t>（病院様式</t>
    </r>
    <r>
      <rPr>
        <sz val="10"/>
        <color theme="1"/>
        <rFont val="Century"/>
        <family val="1"/>
      </rPr>
      <t>10</t>
    </r>
    <r>
      <rPr>
        <sz val="10"/>
        <color theme="1"/>
        <rFont val="ＭＳ 明朝"/>
        <family val="1"/>
        <charset val="128"/>
      </rPr>
      <t>）</t>
    </r>
  </si>
  <si>
    <r>
      <t>(</t>
    </r>
    <r>
      <rPr>
        <sz val="12"/>
        <color theme="1"/>
        <rFont val="ＭＳ Ｐ明朝"/>
        <family val="1"/>
        <charset val="128"/>
      </rPr>
      <t>生存調査がある場合は</t>
    </r>
    <r>
      <rPr>
        <sz val="12"/>
        <color theme="1"/>
        <rFont val="Century"/>
        <family val="1"/>
      </rPr>
      <t>3</t>
    </r>
    <r>
      <rPr>
        <sz val="12"/>
        <color theme="1"/>
        <rFont val="ＭＳ Ｐ明朝"/>
        <family val="1"/>
        <charset val="128"/>
      </rPr>
      <t>ﾎﾟｲﾝﾄ加算</t>
    </r>
    <r>
      <rPr>
        <sz val="12"/>
        <color theme="1"/>
        <rFont val="Century"/>
        <family val="1"/>
      </rPr>
      <t>)</t>
    </r>
    <phoneticPr fontId="7"/>
  </si>
  <si>
    <r>
      <t xml:space="preserve">B  </t>
    </r>
    <r>
      <rPr>
        <sz val="12"/>
        <color theme="1"/>
        <rFont val="ＭＳ 明朝"/>
        <family val="1"/>
        <charset val="128"/>
      </rPr>
      <t>投与期間</t>
    </r>
    <rPh sb="3" eb="5">
      <t>トウヨ</t>
    </rPh>
    <rPh sb="5" eb="7">
      <t>キカン</t>
    </rPh>
    <phoneticPr fontId="7"/>
  </si>
  <si>
    <r>
      <t>100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124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</si>
  <si>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125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149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</si>
  <si>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30</t>
    </r>
    <r>
      <rPr>
        <sz val="12"/>
        <color theme="1"/>
        <rFont val="ＭＳ 明朝"/>
        <family val="1"/>
        <charset val="128"/>
      </rPr>
      <t>ポイント</t>
    </r>
  </si>
  <si>
    <r>
      <t>150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174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</si>
  <si>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39</t>
    </r>
    <r>
      <rPr>
        <sz val="12"/>
        <color theme="1"/>
        <rFont val="ＭＳ 明朝"/>
        <family val="1"/>
        <charset val="128"/>
      </rPr>
      <t>ポイント</t>
    </r>
  </si>
  <si>
    <r>
      <t>175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199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</si>
  <si>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48</t>
    </r>
    <r>
      <rPr>
        <sz val="12"/>
        <color theme="1"/>
        <rFont val="ＭＳ 明朝"/>
        <family val="1"/>
        <charset val="128"/>
      </rPr>
      <t>ポイント</t>
    </r>
  </si>
  <si>
    <r>
      <t>200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224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</si>
  <si>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57</t>
    </r>
    <r>
      <rPr>
        <sz val="12"/>
        <color theme="1"/>
        <rFont val="ＭＳ 明朝"/>
        <family val="1"/>
        <charset val="128"/>
      </rPr>
      <t>ポイント</t>
    </r>
  </si>
  <si>
    <r>
      <t>225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249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</si>
  <si>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66</t>
    </r>
    <r>
      <rPr>
        <sz val="12"/>
        <color theme="1"/>
        <rFont val="ＭＳ 明朝"/>
        <family val="1"/>
        <charset val="128"/>
      </rPr>
      <t>ポイント</t>
    </r>
  </si>
  <si>
    <r>
      <t>250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274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</si>
  <si>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75</t>
    </r>
    <r>
      <rPr>
        <sz val="12"/>
        <color theme="1"/>
        <rFont val="ＭＳ 明朝"/>
        <family val="1"/>
        <charset val="128"/>
      </rPr>
      <t>ポイント</t>
    </r>
  </si>
  <si>
    <r>
      <t>275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299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</si>
  <si>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84</t>
    </r>
    <r>
      <rPr>
        <sz val="12"/>
        <color theme="1"/>
        <rFont val="ＭＳ 明朝"/>
        <family val="1"/>
        <charset val="128"/>
      </rPr>
      <t>ポイント</t>
    </r>
  </si>
  <si>
    <r>
      <t>300</t>
    </r>
    <r>
      <rPr>
        <sz val="12"/>
        <color theme="1"/>
        <rFont val="ＭＳ 明朝"/>
        <family val="1"/>
        <charset val="128"/>
      </rPr>
      <t>週～</t>
    </r>
    <r>
      <rPr>
        <sz val="12"/>
        <color theme="1"/>
        <rFont val="Century"/>
        <family val="1"/>
      </rPr>
      <t>324</t>
    </r>
    <r>
      <rPr>
        <sz val="12"/>
        <color theme="1"/>
        <rFont val="ＭＳ 明朝"/>
        <family val="1"/>
        <charset val="128"/>
      </rPr>
      <t>週</t>
    </r>
    <rPh sb="3" eb="4">
      <t>シュウ</t>
    </rPh>
    <rPh sb="8" eb="9">
      <t>シュウ</t>
    </rPh>
    <phoneticPr fontId="7"/>
  </si>
  <si>
    <r>
      <t>93</t>
    </r>
    <r>
      <rPr>
        <sz val="12"/>
        <color theme="1"/>
        <rFont val="ＭＳ 明朝"/>
        <family val="1"/>
        <charset val="128"/>
      </rPr>
      <t>ポイント</t>
    </r>
  </si>
  <si>
    <r>
      <t>21</t>
    </r>
    <r>
      <rPr>
        <sz val="12"/>
        <color theme="1"/>
        <rFont val="ＭＳ 明朝"/>
        <family val="1"/>
        <charset val="128"/>
      </rPr>
      <t>ポイント</t>
    </r>
    <phoneticPr fontId="7"/>
  </si>
  <si>
    <t>Q</t>
    <phoneticPr fontId="7"/>
  </si>
  <si>
    <t>R</t>
    <phoneticPr fontId="7"/>
  </si>
  <si>
    <t>S</t>
    <phoneticPr fontId="7"/>
  </si>
  <si>
    <r>
      <rPr>
        <sz val="10"/>
        <color theme="1"/>
        <rFont val="ＭＳ 明朝"/>
        <family val="1"/>
        <charset val="128"/>
      </rPr>
      <t>（病院様式</t>
    </r>
    <r>
      <rPr>
        <sz val="10"/>
        <color theme="1"/>
        <rFont val="Century"/>
        <family val="1"/>
      </rPr>
      <t>28-1</t>
    </r>
    <r>
      <rPr>
        <sz val="10"/>
        <color theme="1"/>
        <rFont val="ＭＳ 明朝"/>
        <family val="1"/>
        <charset val="128"/>
      </rPr>
      <t>）</t>
    </r>
    <phoneticPr fontId="7"/>
  </si>
  <si>
    <t>　</t>
  </si>
  <si>
    <t>○を1か所記入していただくと、自動計算されます。</t>
    <rPh sb="4" eb="5">
      <t>ショ</t>
    </rPh>
    <rPh sb="5" eb="7">
      <t>キニュウ</t>
    </rPh>
    <rPh sb="15" eb="17">
      <t>ジドウ</t>
    </rPh>
    <rPh sb="17" eb="19">
      <t>ケイサン</t>
    </rPh>
    <phoneticPr fontId="13"/>
  </si>
  <si>
    <r>
      <rPr>
        <b/>
        <sz val="18"/>
        <color theme="1"/>
        <rFont val="ＭＳ 明朝"/>
        <family val="1"/>
        <charset val="128"/>
      </rPr>
      <t>治験に係る経費積算表</t>
    </r>
    <r>
      <rPr>
        <b/>
        <sz val="18"/>
        <color theme="1"/>
        <rFont val="Century"/>
        <family val="1"/>
      </rPr>
      <t>(</t>
    </r>
    <r>
      <rPr>
        <b/>
        <sz val="18"/>
        <color theme="1"/>
        <rFont val="ＭＳ 明朝"/>
        <family val="1"/>
        <charset val="128"/>
      </rPr>
      <t>体外診断薬・院内</t>
    </r>
    <r>
      <rPr>
        <b/>
        <sz val="18"/>
        <color theme="1"/>
        <rFont val="Century"/>
        <family val="1"/>
      </rPr>
      <t>CRC</t>
    </r>
    <r>
      <rPr>
        <b/>
        <sz val="18"/>
        <color theme="1"/>
        <rFont val="ＭＳ 明朝"/>
        <family val="1"/>
        <charset val="128"/>
      </rPr>
      <t>用</t>
    </r>
    <r>
      <rPr>
        <b/>
        <sz val="18"/>
        <color theme="1"/>
        <rFont val="Century"/>
        <family val="1"/>
      </rPr>
      <t>)</t>
    </r>
    <rPh sb="17" eb="19">
      <t>インナイ</t>
    </rPh>
    <rPh sb="22" eb="23">
      <t>ヨウ</t>
    </rPh>
    <phoneticPr fontId="7"/>
  </si>
  <si>
    <r>
      <rPr>
        <sz val="12"/>
        <color theme="1"/>
        <rFont val="ＭＳ 明朝"/>
        <family val="1"/>
        <charset val="128"/>
      </rPr>
      <t>検体数</t>
    </r>
  </si>
  <si>
    <r>
      <rPr>
        <sz val="12"/>
        <color theme="1"/>
        <rFont val="ＭＳ 明朝"/>
        <family val="1"/>
        <charset val="128"/>
      </rPr>
      <t>負荷試験</t>
    </r>
  </si>
  <si>
    <r>
      <rPr>
        <sz val="12"/>
        <color theme="1"/>
        <rFont val="ＭＳ 明朝"/>
        <family val="1"/>
        <charset val="128"/>
      </rPr>
      <t>検体採取の難易度</t>
    </r>
  </si>
  <si>
    <r>
      <rPr>
        <sz val="12"/>
        <color theme="1"/>
        <rFont val="ＭＳ 明朝"/>
        <family val="1"/>
        <charset val="128"/>
      </rPr>
      <t>検体の対象</t>
    </r>
  </si>
  <si>
    <r>
      <rPr>
        <sz val="12"/>
        <color theme="1"/>
        <rFont val="ＭＳ 明朝"/>
        <family val="1"/>
        <charset val="128"/>
      </rPr>
      <t>検体収集の難易度</t>
    </r>
  </si>
  <si>
    <r>
      <rPr>
        <sz val="12"/>
        <color theme="1"/>
        <rFont val="ＭＳ 明朝"/>
        <family val="1"/>
        <charset val="128"/>
      </rPr>
      <t>経過観察</t>
    </r>
  </si>
  <si>
    <r>
      <rPr>
        <sz val="12"/>
        <color theme="1"/>
        <rFont val="ＭＳ 明朝"/>
        <family val="1"/>
        <charset val="128"/>
      </rPr>
      <t>測定方法</t>
    </r>
  </si>
  <si>
    <r>
      <rPr>
        <sz val="12"/>
        <color theme="1"/>
        <rFont val="ＭＳ 明朝"/>
        <family val="1"/>
        <charset val="128"/>
      </rPr>
      <t>症例発表会</t>
    </r>
  </si>
  <si>
    <r>
      <rPr>
        <sz val="12"/>
        <color theme="1"/>
        <rFont val="ＭＳ 明朝"/>
        <family val="1"/>
        <charset val="128"/>
      </rPr>
      <t>承認申請に使用される文書等の作成</t>
    </r>
  </si>
  <si>
    <r>
      <rPr>
        <sz val="12"/>
        <color theme="1"/>
        <rFont val="ＭＳ 明朝"/>
        <family val="1"/>
        <charset val="128"/>
      </rPr>
      <t>１症例あたりの算出額</t>
    </r>
  </si>
  <si>
    <r>
      <rPr>
        <sz val="12"/>
        <color theme="1"/>
        <rFont val="ＭＳ 明朝"/>
        <family val="1"/>
        <charset val="128"/>
      </rPr>
      <t>契約症例数</t>
    </r>
  </si>
  <si>
    <r>
      <rPr>
        <sz val="12"/>
        <color theme="1"/>
        <rFont val="ＭＳ 明朝"/>
        <family val="1"/>
        <charset val="128"/>
      </rPr>
      <t>臨床性能試験研究費</t>
    </r>
  </si>
  <si>
    <r>
      <t>1</t>
    </r>
    <r>
      <rPr>
        <sz val="12"/>
        <color theme="1"/>
        <rFont val="ＭＳ 明朝"/>
        <family val="1"/>
        <charset val="128"/>
      </rPr>
      <t>症例あたりの算出額（</t>
    </r>
    <r>
      <rPr>
        <sz val="12"/>
        <color theme="1"/>
        <rFont val="Century"/>
        <family val="1"/>
      </rPr>
      <t>J</t>
    </r>
    <r>
      <rPr>
        <sz val="12"/>
        <color theme="1"/>
        <rFont val="ＭＳ 明朝"/>
        <family val="1"/>
        <charset val="128"/>
      </rPr>
      <t>）</t>
    </r>
    <r>
      <rPr>
        <sz val="12"/>
        <color theme="1"/>
        <rFont val="Century"/>
        <family val="1"/>
      </rPr>
      <t>×</t>
    </r>
    <r>
      <rPr>
        <sz val="12"/>
        <color theme="1"/>
        <rFont val="ＭＳ 明朝"/>
        <family val="1"/>
        <charset val="128"/>
      </rPr>
      <t>契約症例数（</t>
    </r>
    <r>
      <rPr>
        <sz val="12"/>
        <color theme="1"/>
        <rFont val="Century"/>
        <family val="1"/>
      </rPr>
      <t>K</t>
    </r>
    <r>
      <rPr>
        <sz val="12"/>
        <color theme="1"/>
        <rFont val="ＭＳ 明朝"/>
        <family val="1"/>
        <charset val="128"/>
      </rPr>
      <t>）</t>
    </r>
    <phoneticPr fontId="7"/>
  </si>
  <si>
    <r>
      <rPr>
        <sz val="12"/>
        <color theme="1"/>
        <rFont val="ＭＳ 明朝"/>
        <family val="1"/>
        <charset val="128"/>
      </rPr>
      <t>合計ポイント</t>
    </r>
  </si>
  <si>
    <r>
      <rPr>
        <sz val="12"/>
        <color theme="1"/>
        <rFont val="ＭＳ 明朝"/>
        <family val="1"/>
        <charset val="128"/>
      </rPr>
      <t>合計ポイント</t>
    </r>
    <r>
      <rPr>
        <sz val="12"/>
        <color theme="1"/>
        <rFont val="Century"/>
        <family val="1"/>
      </rPr>
      <t>×6,400(</t>
    </r>
    <r>
      <rPr>
        <sz val="12"/>
        <color theme="1"/>
        <rFont val="ＭＳ 明朝"/>
        <family val="1"/>
        <charset val="128"/>
      </rPr>
      <t>円</t>
    </r>
    <r>
      <rPr>
        <sz val="12"/>
        <color theme="1"/>
        <rFont val="Century"/>
        <family val="1"/>
      </rPr>
      <t>)</t>
    </r>
    <rPh sb="0" eb="2">
      <t>ゴウケイ</t>
    </rPh>
    <phoneticPr fontId="7"/>
  </si>
  <si>
    <r>
      <rPr>
        <sz val="12"/>
        <color theme="1"/>
        <rFont val="ＭＳ 明朝"/>
        <family val="1"/>
        <charset val="128"/>
      </rPr>
      <t>要素</t>
    </r>
  </si>
  <si>
    <r>
      <rPr>
        <sz val="12"/>
        <color theme="1"/>
        <rFont val="ＭＳ Ｐ明朝"/>
        <family val="1"/>
        <charset val="128"/>
      </rPr>
      <t>ウエイト</t>
    </r>
    <phoneticPr fontId="7"/>
  </si>
  <si>
    <r>
      <rPr>
        <sz val="12"/>
        <color theme="1"/>
        <rFont val="ＭＳ 明朝"/>
        <family val="1"/>
        <charset val="128"/>
      </rPr>
      <t>Ⅰ</t>
    </r>
  </si>
  <si>
    <r>
      <rPr>
        <sz val="12"/>
        <color theme="1"/>
        <rFont val="ＭＳ 明朝"/>
        <family val="1"/>
        <charset val="128"/>
      </rPr>
      <t>Ⅱ</t>
    </r>
  </si>
  <si>
    <r>
      <rPr>
        <sz val="12"/>
        <color theme="1"/>
        <rFont val="ＭＳ 明朝"/>
        <family val="1"/>
        <charset val="128"/>
      </rPr>
      <t>Ⅲ</t>
    </r>
  </si>
  <si>
    <r>
      <rPr>
        <sz val="12"/>
        <color theme="1"/>
        <rFont val="ＭＳ 明朝"/>
        <family val="1"/>
        <charset val="128"/>
      </rPr>
      <t>Ⅳ</t>
    </r>
  </si>
  <si>
    <r>
      <rPr>
        <sz val="12"/>
        <color theme="1"/>
        <rFont val="ＭＳ 明朝"/>
        <family val="1"/>
        <charset val="128"/>
      </rPr>
      <t>計</t>
    </r>
  </si>
  <si>
    <r>
      <t>(</t>
    </r>
    <r>
      <rPr>
        <sz val="12"/>
        <color theme="1"/>
        <rFont val="ＭＳ 明朝"/>
        <family val="1"/>
        <charset val="128"/>
      </rPr>
      <t>ｳｪｲﾄ</t>
    </r>
    <r>
      <rPr>
        <sz val="12"/>
        <color theme="1"/>
        <rFont val="Century"/>
        <family val="1"/>
      </rPr>
      <t>×1)</t>
    </r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</si>
  <si>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×2)</t>
    </r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</si>
  <si>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×3)</t>
    </r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</si>
  <si>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×5)</t>
    </r>
  </si>
  <si>
    <r>
      <t>75</t>
    </r>
    <r>
      <rPr>
        <sz val="12"/>
        <color theme="1"/>
        <rFont val="ＭＳ 明朝"/>
        <family val="1"/>
        <charset val="128"/>
      </rPr>
      <t>以下</t>
    </r>
  </si>
  <si>
    <r>
      <t>76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150</t>
    </r>
  </si>
  <si>
    <r>
      <t>151</t>
    </r>
    <r>
      <rPr>
        <sz val="12"/>
        <color theme="1"/>
        <rFont val="ＭＳ 明朝"/>
        <family val="1"/>
        <charset val="128"/>
      </rPr>
      <t>以上</t>
    </r>
  </si>
  <si>
    <r>
      <rPr>
        <sz val="12"/>
        <color rgb="FFFF0000"/>
        <rFont val="ＭＳ Ｐゴシック"/>
        <family val="3"/>
        <charset val="128"/>
        <scheme val="major"/>
      </rPr>
      <t>（注2）</t>
    </r>
    <r>
      <rPr>
        <sz val="12"/>
        <color theme="1"/>
        <rFont val="ＭＳ 明朝"/>
        <family val="1"/>
        <charset val="128"/>
      </rPr>
      <t>　</t>
    </r>
    <r>
      <rPr>
        <sz val="12"/>
        <color theme="1"/>
        <rFont val="Century"/>
        <family val="1"/>
      </rPr>
      <t>×</t>
    </r>
    <r>
      <rPr>
        <sz val="12"/>
        <color theme="1"/>
        <rFont val="ＭＳ 明朝"/>
        <family val="1"/>
        <charset val="128"/>
      </rPr>
      <t>人数</t>
    </r>
    <rPh sb="1" eb="2">
      <t>チュウ</t>
    </rPh>
    <phoneticPr fontId="7"/>
  </si>
  <si>
    <r>
      <rPr>
        <sz val="12"/>
        <color theme="1"/>
        <rFont val="ＭＳ 明朝"/>
        <family val="1"/>
        <charset val="128"/>
      </rPr>
      <t>尿、糞便、唾液、喀痰、毛髪、涙液、汗</t>
    </r>
  </si>
  <si>
    <r>
      <rPr>
        <sz val="12"/>
        <color theme="1"/>
        <rFont val="ＭＳ 明朝"/>
        <family val="1"/>
        <charset val="128"/>
      </rPr>
      <t>血液、分泌物、精液、粘液、乳汁、滑液</t>
    </r>
  </si>
  <si>
    <r>
      <rPr>
        <sz val="12"/>
        <color theme="1"/>
        <rFont val="ＭＳ 明朝"/>
        <family val="1"/>
        <charset val="128"/>
      </rPr>
      <t>胃液、腸液</t>
    </r>
  </si>
  <si>
    <r>
      <rPr>
        <sz val="12"/>
        <color theme="1"/>
        <rFont val="ＭＳ 明朝"/>
        <family val="1"/>
        <charset val="128"/>
      </rPr>
      <t>髄液、羊水、組織、胸水、腹水、腫瘍内容物</t>
    </r>
  </si>
  <si>
    <r>
      <rPr>
        <sz val="12"/>
        <color theme="1"/>
        <rFont val="ＭＳ 明朝"/>
        <family val="1"/>
        <charset val="128"/>
      </rPr>
      <t>成人</t>
    </r>
  </si>
  <si>
    <r>
      <rPr>
        <sz val="12"/>
        <color theme="1"/>
        <rFont val="ＭＳ 明朝"/>
        <family val="1"/>
        <charset val="128"/>
      </rPr>
      <t>小児</t>
    </r>
  </si>
  <si>
    <r>
      <rPr>
        <sz val="12"/>
        <color theme="1"/>
        <rFont val="ＭＳ 明朝"/>
        <family val="1"/>
        <charset val="128"/>
      </rPr>
      <t>新生児</t>
    </r>
  </si>
  <si>
    <r>
      <rPr>
        <sz val="12"/>
        <color theme="1"/>
        <rFont val="ＭＳ 明朝"/>
        <family val="1"/>
        <charset val="128"/>
      </rPr>
      <t>希少疾病以外</t>
    </r>
  </si>
  <si>
    <r>
      <rPr>
        <sz val="12"/>
        <color theme="1"/>
        <rFont val="ＭＳ 明朝"/>
        <family val="1"/>
        <charset val="128"/>
      </rPr>
      <t>希少疾病対象</t>
    </r>
  </si>
  <si>
    <r>
      <rPr>
        <sz val="12"/>
        <color rgb="FFFF0000"/>
        <rFont val="ＭＳ Ｐゴシック"/>
        <family val="3"/>
        <charset val="128"/>
        <scheme val="major"/>
      </rPr>
      <t>（注3）　</t>
    </r>
    <r>
      <rPr>
        <sz val="12"/>
        <color theme="1"/>
        <rFont val="Century"/>
        <family val="1"/>
      </rPr>
      <t>×</t>
    </r>
    <r>
      <rPr>
        <sz val="12"/>
        <color theme="1"/>
        <rFont val="ＭＳ 明朝"/>
        <family val="1"/>
        <charset val="128"/>
      </rPr>
      <t>人数</t>
    </r>
    <r>
      <rPr>
        <sz val="12"/>
        <color theme="1"/>
        <rFont val="Century"/>
        <family val="1"/>
      </rPr>
      <t>×1/5</t>
    </r>
    <rPh sb="1" eb="2">
      <t>チュウ</t>
    </rPh>
    <phoneticPr fontId="7"/>
  </si>
  <si>
    <r>
      <rPr>
        <sz val="12"/>
        <color theme="1"/>
        <rFont val="ＭＳ 明朝"/>
        <family val="1"/>
        <charset val="128"/>
      </rPr>
      <t>自動分析法</t>
    </r>
  </si>
  <si>
    <r>
      <rPr>
        <sz val="12"/>
        <color theme="1"/>
        <rFont val="ＭＳ 明朝"/>
        <family val="1"/>
        <charset val="128"/>
      </rPr>
      <t>用手法</t>
    </r>
  </si>
  <si>
    <r>
      <rPr>
        <sz val="12"/>
        <color theme="1"/>
        <rFont val="ＭＳ 明朝"/>
        <family val="1"/>
        <charset val="128"/>
      </rPr>
      <t>有</t>
    </r>
  </si>
  <si>
    <r>
      <rPr>
        <sz val="12"/>
        <color rgb="FFFF0000"/>
        <rFont val="ＭＳ Ｐゴシック"/>
        <family val="3"/>
        <charset val="128"/>
        <scheme val="major"/>
      </rPr>
      <t>（注1）</t>
    </r>
    <r>
      <rPr>
        <sz val="12"/>
        <color theme="1"/>
        <rFont val="ＭＳ 明朝"/>
        <family val="1"/>
        <charset val="128"/>
      </rPr>
      <t>（</t>
    </r>
    <rPh sb="1" eb="2">
      <t>チュウ</t>
    </rPh>
    <phoneticPr fontId="7"/>
  </si>
  <si>
    <r>
      <t>)</t>
    </r>
    <r>
      <rPr>
        <sz val="12"/>
        <color theme="1"/>
        <rFont val="ＭＳ 明朝"/>
        <family val="1"/>
        <charset val="128"/>
      </rPr>
      <t>例</t>
    </r>
    <rPh sb="1" eb="2">
      <t>レイ</t>
    </rPh>
    <phoneticPr fontId="7"/>
  </si>
  <si>
    <r>
      <rPr>
        <sz val="12"/>
        <color theme="1"/>
        <rFont val="ＭＳ 明朝"/>
        <family val="1"/>
        <charset val="128"/>
      </rPr>
      <t>承認</t>
    </r>
    <r>
      <rPr>
        <sz val="12"/>
        <color theme="1"/>
        <rFont val="Century"/>
        <family val="1"/>
      </rPr>
      <t>№</t>
    </r>
    <r>
      <rPr>
        <sz val="12"/>
        <color theme="1"/>
        <rFont val="ＭＳ 明朝"/>
        <family val="1"/>
        <charset val="128"/>
      </rPr>
      <t>　　　　</t>
    </r>
    <phoneticPr fontId="7"/>
  </si>
  <si>
    <r>
      <rPr>
        <sz val="12"/>
        <color theme="1"/>
        <rFont val="ＭＳ 明朝"/>
        <family val="1"/>
        <charset val="128"/>
      </rPr>
      <t>企業名</t>
    </r>
  </si>
  <si>
    <r>
      <rPr>
        <sz val="12"/>
        <color theme="1"/>
        <rFont val="ＭＳ 明朝"/>
        <family val="1"/>
        <charset val="128"/>
      </rPr>
      <t>診療科名</t>
    </r>
    <phoneticPr fontId="7"/>
  </si>
  <si>
    <r>
      <rPr>
        <sz val="12"/>
        <color theme="1"/>
        <rFont val="ＭＳ 明朝"/>
        <family val="1"/>
        <charset val="128"/>
      </rPr>
      <t>項目</t>
    </r>
  </si>
  <si>
    <r>
      <rPr>
        <sz val="12"/>
        <color theme="1"/>
        <rFont val="ＭＳ 明朝"/>
        <family val="1"/>
        <charset val="128"/>
      </rPr>
      <t>摘要</t>
    </r>
  </si>
  <si>
    <r>
      <rPr>
        <sz val="12"/>
        <color theme="1"/>
        <rFont val="ＭＳ 明朝"/>
        <family val="1"/>
        <charset val="128"/>
      </rPr>
      <t>金額</t>
    </r>
  </si>
  <si>
    <r>
      <t xml:space="preserve">(1) </t>
    </r>
    <r>
      <rPr>
        <sz val="12"/>
        <color theme="1"/>
        <rFont val="ＭＳ 明朝"/>
        <family val="1"/>
        <charset val="128"/>
      </rPr>
      <t>臨床性能試験研究経費</t>
    </r>
  </si>
  <si>
    <r>
      <rPr>
        <sz val="12"/>
        <color theme="1"/>
        <rFont val="ＭＳ 明朝"/>
        <family val="1"/>
        <charset val="128"/>
      </rPr>
      <t>別紙ポイント算出表</t>
    </r>
    <r>
      <rPr>
        <sz val="12"/>
        <color theme="1"/>
        <rFont val="Century"/>
        <family val="1"/>
      </rPr>
      <t xml:space="preserve"> </t>
    </r>
    <phoneticPr fontId="7"/>
  </si>
  <si>
    <r>
      <t xml:space="preserve">(2) </t>
    </r>
    <r>
      <rPr>
        <sz val="12"/>
        <color theme="1"/>
        <rFont val="ＭＳ 明朝"/>
        <family val="1"/>
        <charset val="128"/>
      </rPr>
      <t>謝金</t>
    </r>
  </si>
  <si>
    <r>
      <t>45,000</t>
    </r>
    <r>
      <rPr>
        <sz val="12"/>
        <color theme="1"/>
        <rFont val="ＭＳ 明朝"/>
        <family val="1"/>
        <charset val="128"/>
      </rPr>
      <t>円（学内基準）</t>
    </r>
  </si>
  <si>
    <r>
      <t xml:space="preserve">(3) </t>
    </r>
    <r>
      <rPr>
        <sz val="12"/>
        <color theme="1"/>
        <rFont val="ＭＳ 明朝"/>
        <family val="1"/>
        <charset val="128"/>
      </rPr>
      <t>備品</t>
    </r>
  </si>
  <si>
    <r>
      <rPr>
        <sz val="12"/>
        <color theme="1"/>
        <rFont val="ＭＳ 明朝"/>
        <family val="1"/>
        <charset val="128"/>
      </rPr>
      <t>症例数</t>
    </r>
    <r>
      <rPr>
        <sz val="12"/>
        <color theme="1"/>
        <rFont val="Century"/>
        <family val="1"/>
      </rPr>
      <t>×1,500</t>
    </r>
    <r>
      <rPr>
        <sz val="12"/>
        <color theme="1"/>
        <rFont val="ＭＳ 明朝"/>
        <family val="1"/>
        <charset val="128"/>
      </rPr>
      <t>円</t>
    </r>
    <phoneticPr fontId="7"/>
  </si>
  <si>
    <r>
      <t>(4) CRC</t>
    </r>
    <r>
      <rPr>
        <sz val="12"/>
        <color theme="1"/>
        <rFont val="ＭＳ Ｐ明朝"/>
        <family val="1"/>
        <charset val="128"/>
      </rPr>
      <t>経費</t>
    </r>
    <rPh sb="7" eb="9">
      <t>ケイヒ</t>
    </rPh>
    <phoneticPr fontId="7"/>
  </si>
  <si>
    <r>
      <rPr>
        <sz val="12"/>
        <color theme="1"/>
        <rFont val="ＭＳ 明朝"/>
        <family val="1"/>
        <charset val="128"/>
      </rPr>
      <t>院内：別紙ﾎﾟｲﾝﾄ算出表</t>
    </r>
    <r>
      <rPr>
        <sz val="12"/>
        <color theme="1"/>
        <rFont val="Century"/>
        <family val="1"/>
      </rPr>
      <t xml:space="preserve"> </t>
    </r>
    <phoneticPr fontId="7"/>
  </si>
  <si>
    <r>
      <t xml:space="preserve">(5) </t>
    </r>
    <r>
      <rPr>
        <sz val="12"/>
        <color theme="1"/>
        <rFont val="ＭＳ 明朝"/>
        <family val="1"/>
        <charset val="128"/>
      </rPr>
      <t>管理的経費</t>
    </r>
  </si>
  <si>
    <r>
      <rPr>
        <sz val="12"/>
        <color theme="1"/>
        <rFont val="ＭＳ 明朝"/>
        <family val="1"/>
        <charset val="128"/>
      </rPr>
      <t>｛</t>
    </r>
    <r>
      <rPr>
        <sz val="12"/>
        <color theme="1"/>
        <rFont val="Century"/>
        <family val="1"/>
      </rPr>
      <t xml:space="preserve">(1)+ (2)+ (3)+ (4) </t>
    </r>
    <r>
      <rPr>
        <sz val="12"/>
        <color theme="1"/>
        <rFont val="ＭＳ 明朝"/>
        <family val="1"/>
        <charset val="128"/>
      </rPr>
      <t>｝</t>
    </r>
    <r>
      <rPr>
        <sz val="12"/>
        <color theme="1"/>
        <rFont val="Century"/>
        <family val="1"/>
      </rPr>
      <t>×0.27</t>
    </r>
  </si>
  <si>
    <r>
      <t xml:space="preserve">(6) </t>
    </r>
    <r>
      <rPr>
        <sz val="12"/>
        <color theme="1"/>
        <rFont val="ＭＳ 明朝"/>
        <family val="1"/>
        <charset val="128"/>
      </rPr>
      <t>小計</t>
    </r>
  </si>
  <si>
    <r>
      <t xml:space="preserve">(7) </t>
    </r>
    <r>
      <rPr>
        <sz val="12"/>
        <color theme="1"/>
        <rFont val="ＭＳ 明朝"/>
        <family val="1"/>
        <charset val="128"/>
      </rPr>
      <t>間接経費</t>
    </r>
  </si>
  <si>
    <r>
      <t xml:space="preserve">(8) </t>
    </r>
    <r>
      <rPr>
        <sz val="12"/>
        <color theme="1"/>
        <rFont val="ＭＳ 明朝"/>
        <family val="1"/>
        <charset val="128"/>
      </rPr>
      <t>合計</t>
    </r>
  </si>
  <si>
    <r>
      <t xml:space="preserve">(9) </t>
    </r>
    <r>
      <rPr>
        <sz val="12"/>
        <color theme="1"/>
        <rFont val="ＭＳ 明朝"/>
        <family val="1"/>
        <charset val="128"/>
      </rPr>
      <t>消費税</t>
    </r>
  </si>
  <si>
    <r>
      <t>(8)×</t>
    </r>
    <r>
      <rPr>
        <sz val="12"/>
        <color theme="1"/>
        <rFont val="ＭＳ 明朝"/>
        <family val="1"/>
        <charset val="128"/>
      </rPr>
      <t>消費税率</t>
    </r>
    <phoneticPr fontId="7"/>
  </si>
  <si>
    <r>
      <t xml:space="preserve">(10) </t>
    </r>
    <r>
      <rPr>
        <sz val="12"/>
        <color theme="1"/>
        <rFont val="ＭＳ 明朝"/>
        <family val="1"/>
        <charset val="128"/>
      </rPr>
      <t>契約金額</t>
    </r>
  </si>
  <si>
    <r>
      <rPr>
        <sz val="12"/>
        <color theme="1"/>
        <rFont val="ＭＳ 明朝"/>
        <family val="1"/>
        <charset val="128"/>
      </rPr>
      <t>契約締結時納入金額</t>
    </r>
  </si>
  <si>
    <r>
      <t>51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100</t>
    </r>
    <r>
      <rPr>
        <sz val="12"/>
        <color theme="1"/>
        <rFont val="ＭＳ 明朝"/>
        <family val="1"/>
        <charset val="128"/>
      </rPr>
      <t>以下</t>
    </r>
  </si>
  <si>
    <r>
      <t>101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300</t>
    </r>
    <r>
      <rPr>
        <sz val="12"/>
        <color theme="1"/>
        <rFont val="ＭＳ 明朝"/>
        <family val="1"/>
        <charset val="128"/>
      </rPr>
      <t>以下</t>
    </r>
  </si>
  <si>
    <r>
      <t>301</t>
    </r>
    <r>
      <rPr>
        <sz val="12"/>
        <color theme="1"/>
        <rFont val="ＭＳ 明朝"/>
        <family val="1"/>
        <charset val="128"/>
      </rPr>
      <t>以上</t>
    </r>
    <phoneticPr fontId="7"/>
  </si>
  <si>
    <r>
      <rPr>
        <sz val="12"/>
        <color rgb="FFFF0000"/>
        <rFont val="ＭＳ Ｐゴシック"/>
        <family val="3"/>
        <charset val="128"/>
        <scheme val="major"/>
      </rPr>
      <t>（注１）</t>
    </r>
    <r>
      <rPr>
        <sz val="12"/>
        <color theme="1"/>
        <rFont val="ＭＳ 明朝"/>
        <family val="1"/>
        <charset val="128"/>
      </rPr>
      <t>（</t>
    </r>
    <rPh sb="1" eb="2">
      <t>チュウ</t>
    </rPh>
    <phoneticPr fontId="7"/>
  </si>
  <si>
    <r>
      <rPr>
        <sz val="12"/>
        <color theme="1"/>
        <rFont val="ＭＳ 明朝"/>
        <family val="1"/>
        <charset val="128"/>
      </rPr>
      <t>）例</t>
    </r>
    <rPh sb="1" eb="2">
      <t>レイ</t>
    </rPh>
    <phoneticPr fontId="7"/>
  </si>
  <si>
    <r>
      <rPr>
        <sz val="12"/>
        <color theme="1"/>
        <rFont val="ＭＳ 明朝"/>
        <family val="1"/>
        <charset val="128"/>
      </rPr>
      <t>相関性能試験研究費</t>
    </r>
    <rPh sb="0" eb="2">
      <t>ソウカン</t>
    </rPh>
    <phoneticPr fontId="7"/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</si>
  <si>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×1)</t>
    </r>
  </si>
  <si>
    <r>
      <t>(</t>
    </r>
    <r>
      <rPr>
        <sz val="12"/>
        <color theme="1"/>
        <rFont val="ＭＳ 明朝"/>
        <family val="1"/>
        <charset val="128"/>
      </rPr>
      <t>ｳｴｲﾄ</t>
    </r>
    <r>
      <rPr>
        <sz val="12"/>
        <color theme="1"/>
        <rFont val="Century"/>
        <family val="1"/>
      </rPr>
      <t>×8)</t>
    </r>
  </si>
  <si>
    <r>
      <rPr>
        <sz val="12"/>
        <color theme="1"/>
        <rFont val="ＭＳ 明朝"/>
        <family val="1"/>
        <charset val="128"/>
      </rPr>
      <t>症例の重篤度</t>
    </r>
  </si>
  <si>
    <r>
      <rPr>
        <sz val="12"/>
        <color theme="1"/>
        <rFont val="ＭＳ 明朝"/>
        <family val="1"/>
        <charset val="128"/>
      </rPr>
      <t>軽度</t>
    </r>
  </si>
  <si>
    <r>
      <rPr>
        <sz val="12"/>
        <color theme="1"/>
        <rFont val="ＭＳ 明朝"/>
        <family val="1"/>
        <charset val="128"/>
      </rPr>
      <t>中等度</t>
    </r>
  </si>
  <si>
    <r>
      <rPr>
        <sz val="12"/>
        <color theme="1"/>
        <rFont val="ＭＳ 明朝"/>
        <family val="1"/>
        <charset val="128"/>
      </rPr>
      <t>重症又は重篤</t>
    </r>
  </si>
  <si>
    <r>
      <rPr>
        <sz val="12"/>
        <color theme="1"/>
        <rFont val="ＭＳ 明朝"/>
        <family val="1"/>
        <charset val="128"/>
      </rPr>
      <t>入院・外来の別</t>
    </r>
  </si>
  <si>
    <r>
      <rPr>
        <sz val="12"/>
        <color theme="1"/>
        <rFont val="ＭＳ 明朝"/>
        <family val="1"/>
        <charset val="128"/>
      </rPr>
      <t>外来</t>
    </r>
  </si>
  <si>
    <r>
      <rPr>
        <sz val="12"/>
        <color theme="1"/>
        <rFont val="ＭＳ 明朝"/>
        <family val="1"/>
        <charset val="128"/>
      </rPr>
      <t>入院</t>
    </r>
  </si>
  <si>
    <r>
      <rPr>
        <sz val="12"/>
        <color theme="1"/>
        <rFont val="ＭＳ 明朝"/>
        <family val="1"/>
        <charset val="128"/>
      </rPr>
      <t>治験薬の投与の経路</t>
    </r>
  </si>
  <si>
    <r>
      <rPr>
        <sz val="12"/>
        <color theme="1"/>
        <rFont val="ＭＳ 明朝"/>
        <family val="1"/>
        <charset val="128"/>
      </rPr>
      <t>外用・経口</t>
    </r>
  </si>
  <si>
    <r>
      <rPr>
        <sz val="12"/>
        <color theme="1"/>
        <rFont val="ＭＳ 明朝"/>
        <family val="1"/>
        <charset val="128"/>
      </rPr>
      <t>皮下・筋注</t>
    </r>
  </si>
  <si>
    <r>
      <rPr>
        <sz val="12"/>
        <color theme="1"/>
        <rFont val="ＭＳ 明朝"/>
        <family val="1"/>
        <charset val="128"/>
      </rPr>
      <t>静注</t>
    </r>
  </si>
  <si>
    <r>
      <rPr>
        <sz val="12"/>
        <color theme="1"/>
        <rFont val="ＭＳ 明朝"/>
        <family val="1"/>
        <charset val="128"/>
      </rPr>
      <t>点滴静注・その他</t>
    </r>
    <phoneticPr fontId="7"/>
  </si>
  <si>
    <r>
      <rPr>
        <sz val="12"/>
        <color theme="1"/>
        <rFont val="ＭＳ 明朝"/>
        <family val="1"/>
        <charset val="128"/>
      </rPr>
      <t>デザイン</t>
    </r>
    <r>
      <rPr>
        <sz val="12"/>
        <color theme="1"/>
        <rFont val="Century"/>
        <family val="1"/>
      </rPr>
      <t>1</t>
    </r>
  </si>
  <si>
    <r>
      <rPr>
        <sz val="12"/>
        <color theme="1"/>
        <rFont val="ＭＳ 明朝"/>
        <family val="1"/>
        <charset val="128"/>
      </rPr>
      <t>オープン</t>
    </r>
  </si>
  <si>
    <r>
      <rPr>
        <sz val="12"/>
        <color theme="1"/>
        <rFont val="ＭＳ 明朝"/>
        <family val="1"/>
        <charset val="128"/>
      </rPr>
      <t>単盲検</t>
    </r>
  </si>
  <si>
    <r>
      <rPr>
        <sz val="12"/>
        <color theme="1"/>
        <rFont val="ＭＳ 明朝"/>
        <family val="1"/>
        <charset val="128"/>
      </rPr>
      <t>二重盲検</t>
    </r>
  </si>
  <si>
    <r>
      <rPr>
        <sz val="12"/>
        <color theme="1"/>
        <rFont val="ＭＳ 明朝"/>
        <family val="1"/>
        <charset val="128"/>
      </rPr>
      <t>デザイン</t>
    </r>
    <r>
      <rPr>
        <sz val="12"/>
        <color theme="1"/>
        <rFont val="Century"/>
        <family val="1"/>
      </rPr>
      <t>2</t>
    </r>
  </si>
  <si>
    <r>
      <rPr>
        <sz val="12"/>
        <color theme="1"/>
        <rFont val="ＭＳ 明朝"/>
        <family val="1"/>
        <charset val="128"/>
      </rPr>
      <t>国際共同治験</t>
    </r>
  </si>
  <si>
    <r>
      <rPr>
        <sz val="12"/>
        <color theme="1"/>
        <rFont val="ＭＳ 明朝"/>
        <family val="1"/>
        <charset val="128"/>
      </rPr>
      <t>ポピュレーション</t>
    </r>
  </si>
  <si>
    <r>
      <rPr>
        <sz val="12"/>
        <color theme="1"/>
        <rFont val="ＭＳ 明朝"/>
        <family val="1"/>
        <charset val="128"/>
      </rPr>
      <t>小児、成人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高齢者・肝臓障害等合併有</t>
    </r>
    <r>
      <rPr>
        <sz val="12"/>
        <color theme="1"/>
        <rFont val="Century"/>
        <family val="1"/>
      </rPr>
      <t>)</t>
    </r>
    <phoneticPr fontId="7"/>
  </si>
  <si>
    <r>
      <rPr>
        <sz val="12"/>
        <color theme="1"/>
        <rFont val="ＭＳ 明朝"/>
        <family val="1"/>
        <charset val="128"/>
      </rPr>
      <t>新生児、低体重出生児</t>
    </r>
    <phoneticPr fontId="7"/>
  </si>
  <si>
    <r>
      <rPr>
        <sz val="12"/>
        <color theme="1"/>
        <rFont val="ＭＳ 明朝"/>
        <family val="1"/>
        <charset val="128"/>
      </rPr>
      <t>投与期間</t>
    </r>
  </si>
  <si>
    <r>
      <t>4</t>
    </r>
    <r>
      <rPr>
        <sz val="12"/>
        <color theme="1"/>
        <rFont val="ＭＳ 明朝"/>
        <family val="1"/>
        <charset val="128"/>
      </rPr>
      <t>週以内</t>
    </r>
  </si>
  <si>
    <r>
      <t>5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24</t>
    </r>
    <r>
      <rPr>
        <sz val="12"/>
        <color theme="1"/>
        <rFont val="ＭＳ 明朝"/>
        <family val="1"/>
        <charset val="128"/>
      </rPr>
      <t>週</t>
    </r>
  </si>
  <si>
    <r>
      <t>25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49</t>
    </r>
    <r>
      <rPr>
        <sz val="12"/>
        <color theme="1"/>
        <rFont val="ＭＳ 明朝"/>
        <family val="1"/>
        <charset val="128"/>
      </rPr>
      <t>週</t>
    </r>
  </si>
  <si>
    <r>
      <rPr>
        <sz val="12"/>
        <rFont val="Century"/>
        <family val="1"/>
      </rPr>
      <t>50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74</t>
    </r>
    <r>
      <rPr>
        <sz val="12"/>
        <rFont val="ＭＳ 明朝"/>
        <family val="1"/>
        <charset val="128"/>
      </rPr>
      <t>週</t>
    </r>
    <r>
      <rPr>
        <sz val="12"/>
        <color rgb="FFFF0000"/>
        <rFont val="ＭＳ 明朝"/>
        <family val="1"/>
        <charset val="128"/>
      </rPr>
      <t>　　　　　　</t>
    </r>
    <r>
      <rPr>
        <sz val="12"/>
        <color rgb="FFFF0000"/>
        <rFont val="ＭＳ Ｐゴシック"/>
        <family val="3"/>
        <charset val="128"/>
        <scheme val="major"/>
      </rPr>
      <t>　（注2）</t>
    </r>
    <r>
      <rPr>
        <sz val="12"/>
        <color rgb="FFFF0000"/>
        <rFont val="Century"/>
        <family val="1"/>
      </rPr>
      <t>75</t>
    </r>
    <r>
      <rPr>
        <sz val="12"/>
        <color rgb="FFFF0000"/>
        <rFont val="ＭＳ 明朝"/>
        <family val="1"/>
        <charset val="128"/>
      </rPr>
      <t>週以上は</t>
    </r>
    <r>
      <rPr>
        <sz val="12"/>
        <color rgb="FFFF0000"/>
        <rFont val="Century"/>
        <family val="1"/>
      </rPr>
      <t>25</t>
    </r>
    <r>
      <rPr>
        <sz val="12"/>
        <color rgb="FFFF0000"/>
        <rFont val="ＭＳ 明朝"/>
        <family val="1"/>
        <charset val="128"/>
      </rPr>
      <t>週毎に</t>
    </r>
    <r>
      <rPr>
        <sz val="12"/>
        <color rgb="FFFF0000"/>
        <rFont val="Century"/>
        <family val="1"/>
      </rPr>
      <t>9</t>
    </r>
    <r>
      <rPr>
        <sz val="12"/>
        <color rgb="FFFF0000"/>
        <rFont val="ＭＳ 明朝"/>
        <family val="1"/>
        <charset val="128"/>
      </rPr>
      <t>ポイント加算）</t>
    </r>
    <rPh sb="5" eb="6">
      <t>シュウ</t>
    </rPh>
    <rPh sb="14" eb="15">
      <t>チュウ</t>
    </rPh>
    <phoneticPr fontId="7"/>
  </si>
  <si>
    <r>
      <rPr>
        <sz val="12"/>
        <color theme="1"/>
        <rFont val="ＭＳ 明朝"/>
        <family val="1"/>
        <charset val="128"/>
      </rPr>
      <t>実施期間（契約期間）</t>
    </r>
  </si>
  <si>
    <r>
      <t>1</t>
    </r>
    <r>
      <rPr>
        <sz val="12"/>
        <color theme="1"/>
        <rFont val="ＭＳ 明朝"/>
        <family val="1"/>
        <charset val="128"/>
      </rPr>
      <t>年以内</t>
    </r>
    <r>
      <rPr>
        <sz val="10.5"/>
        <color theme="1"/>
        <rFont val="Century"/>
        <family val="1"/>
      </rPr>
      <t/>
    </r>
    <phoneticPr fontId="7"/>
  </si>
  <si>
    <r>
      <t>3</t>
    </r>
    <r>
      <rPr>
        <sz val="12"/>
        <color theme="1"/>
        <rFont val="ＭＳ 明朝"/>
        <family val="1"/>
        <charset val="128"/>
      </rPr>
      <t>年未満</t>
    </r>
    <r>
      <rPr>
        <sz val="10.5"/>
        <color theme="1"/>
        <rFont val="Century"/>
        <family val="1"/>
      </rPr>
      <t/>
    </r>
    <phoneticPr fontId="7"/>
  </si>
  <si>
    <r>
      <t>3</t>
    </r>
    <r>
      <rPr>
        <sz val="12"/>
        <color theme="1"/>
        <rFont val="ＭＳ 明朝"/>
        <family val="1"/>
        <charset val="128"/>
      </rPr>
      <t>年以上</t>
    </r>
    <r>
      <rPr>
        <sz val="10.5"/>
        <color theme="1"/>
        <rFont val="Century"/>
        <family val="1"/>
      </rPr>
      <t/>
    </r>
    <phoneticPr fontId="7"/>
  </si>
  <si>
    <r>
      <rPr>
        <sz val="12"/>
        <color theme="1"/>
        <rFont val="ＭＳ 明朝"/>
        <family val="1"/>
        <charset val="128"/>
      </rPr>
      <t>観察頻度（受診回数）</t>
    </r>
  </si>
  <si>
    <r>
      <t>4</t>
    </r>
    <r>
      <rPr>
        <sz val="12"/>
        <color theme="1"/>
        <rFont val="ＭＳ 明朝"/>
        <family val="1"/>
        <charset val="128"/>
      </rPr>
      <t>週に</t>
    </r>
    <r>
      <rPr>
        <sz val="12"/>
        <color theme="1"/>
        <rFont val="Century"/>
        <family val="1"/>
      </rPr>
      <t>1</t>
    </r>
    <r>
      <rPr>
        <sz val="12"/>
        <color theme="1"/>
        <rFont val="ＭＳ 明朝"/>
        <family val="1"/>
        <charset val="128"/>
      </rPr>
      <t>回以内</t>
    </r>
  </si>
  <si>
    <r>
      <t>4</t>
    </r>
    <r>
      <rPr>
        <sz val="12"/>
        <color theme="1"/>
        <rFont val="ＭＳ 明朝"/>
        <family val="1"/>
        <charset val="128"/>
      </rPr>
      <t>週に</t>
    </r>
    <r>
      <rPr>
        <sz val="12"/>
        <color theme="1"/>
        <rFont val="Century"/>
        <family val="1"/>
      </rPr>
      <t>2</t>
    </r>
    <r>
      <rPr>
        <sz val="12"/>
        <color theme="1"/>
        <rFont val="ＭＳ 明朝"/>
        <family val="1"/>
        <charset val="128"/>
      </rPr>
      <t>回</t>
    </r>
  </si>
  <si>
    <r>
      <t>4</t>
    </r>
    <r>
      <rPr>
        <sz val="12"/>
        <color theme="1"/>
        <rFont val="ＭＳ 明朝"/>
        <family val="1"/>
        <charset val="128"/>
      </rPr>
      <t>週に</t>
    </r>
    <r>
      <rPr>
        <sz val="12"/>
        <color theme="1"/>
        <rFont val="Century"/>
        <family val="1"/>
      </rPr>
      <t>3</t>
    </r>
    <r>
      <rPr>
        <sz val="12"/>
        <color theme="1"/>
        <rFont val="ＭＳ 明朝"/>
        <family val="1"/>
        <charset val="128"/>
      </rPr>
      <t>回以上</t>
    </r>
  </si>
  <si>
    <r>
      <t>4</t>
    </r>
    <r>
      <rPr>
        <sz val="12"/>
        <color theme="1"/>
        <rFont val="ＭＳ 明朝"/>
        <family val="1"/>
        <charset val="128"/>
      </rPr>
      <t>週に</t>
    </r>
    <r>
      <rPr>
        <sz val="12"/>
        <color theme="1"/>
        <rFont val="Century"/>
        <family val="1"/>
      </rPr>
      <t>4</t>
    </r>
    <r>
      <rPr>
        <sz val="12"/>
        <color theme="1"/>
        <rFont val="ＭＳ 明朝"/>
        <family val="1"/>
        <charset val="128"/>
      </rPr>
      <t>回以上</t>
    </r>
  </si>
  <si>
    <r>
      <rPr>
        <sz val="12"/>
        <color theme="1"/>
        <rFont val="ＭＳ 明朝"/>
        <family val="1"/>
        <charset val="128"/>
      </rPr>
      <t>臨床検査・自他覚症状観察項目数（受診</t>
    </r>
    <r>
      <rPr>
        <sz val="12"/>
        <color theme="1"/>
        <rFont val="Century"/>
        <family val="1"/>
      </rPr>
      <t>1</t>
    </r>
    <r>
      <rPr>
        <sz val="12"/>
        <color theme="1"/>
        <rFont val="ＭＳ 明朝"/>
        <family val="1"/>
        <charset val="128"/>
      </rPr>
      <t>回当たり）</t>
    </r>
    <phoneticPr fontId="7"/>
  </si>
  <si>
    <r>
      <t>25</t>
    </r>
    <r>
      <rPr>
        <sz val="12"/>
        <color theme="1"/>
        <rFont val="ＭＳ 明朝"/>
        <family val="1"/>
        <charset val="128"/>
      </rPr>
      <t>項目以内</t>
    </r>
  </si>
  <si>
    <r>
      <t>26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50</t>
    </r>
    <r>
      <rPr>
        <sz val="12"/>
        <color theme="1"/>
        <rFont val="ＭＳ 明朝"/>
        <family val="1"/>
        <charset val="128"/>
      </rPr>
      <t>項目</t>
    </r>
  </si>
  <si>
    <r>
      <t>51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100</t>
    </r>
    <r>
      <rPr>
        <sz val="12"/>
        <color theme="1"/>
        <rFont val="ＭＳ 明朝"/>
        <family val="1"/>
        <charset val="128"/>
      </rPr>
      <t>項目</t>
    </r>
  </si>
  <si>
    <r>
      <t>101</t>
    </r>
    <r>
      <rPr>
        <sz val="12"/>
        <color theme="1"/>
        <rFont val="ＭＳ 明朝"/>
        <family val="1"/>
        <charset val="128"/>
      </rPr>
      <t>項目以上</t>
    </r>
  </si>
  <si>
    <r>
      <rPr>
        <sz val="12"/>
        <color theme="1"/>
        <rFont val="ＭＳ 明朝"/>
        <family val="1"/>
        <charset val="128"/>
      </rPr>
      <t>薬物動態測定回数（採血・採尿）</t>
    </r>
    <phoneticPr fontId="7"/>
  </si>
  <si>
    <r>
      <t>1</t>
    </r>
    <r>
      <rPr>
        <sz val="12"/>
        <color theme="1"/>
        <rFont val="ＭＳ 明朝"/>
        <family val="1"/>
        <charset val="128"/>
      </rPr>
      <t>回</t>
    </r>
  </si>
  <si>
    <r>
      <t>2</t>
    </r>
    <r>
      <rPr>
        <sz val="12"/>
        <color theme="1"/>
        <rFont val="ＭＳ 明朝"/>
        <family val="1"/>
        <charset val="128"/>
      </rPr>
      <t>～</t>
    </r>
    <r>
      <rPr>
        <sz val="12"/>
        <color theme="1"/>
        <rFont val="Century"/>
        <family val="1"/>
      </rPr>
      <t>3</t>
    </r>
    <r>
      <rPr>
        <sz val="12"/>
        <color theme="1"/>
        <rFont val="ＭＳ 明朝"/>
        <family val="1"/>
        <charset val="128"/>
      </rPr>
      <t>回</t>
    </r>
  </si>
  <si>
    <r>
      <t>4</t>
    </r>
    <r>
      <rPr>
        <sz val="12"/>
        <color theme="1"/>
        <rFont val="ＭＳ 明朝"/>
        <family val="1"/>
        <charset val="128"/>
      </rPr>
      <t>回以上</t>
    </r>
  </si>
  <si>
    <r>
      <rPr>
        <sz val="12"/>
        <color theme="1"/>
        <rFont val="ＭＳ 明朝"/>
        <family val="1"/>
        <charset val="128"/>
      </rPr>
      <t>非侵襲的な機能検査、画像診断等</t>
    </r>
  </si>
  <si>
    <r>
      <t>5</t>
    </r>
    <r>
      <rPr>
        <sz val="12"/>
        <color theme="1"/>
        <rFont val="ＭＳ 明朝"/>
        <family val="1"/>
        <charset val="128"/>
      </rPr>
      <t>項目以下</t>
    </r>
  </si>
  <si>
    <r>
      <t>6</t>
    </r>
    <r>
      <rPr>
        <sz val="12"/>
        <color theme="1"/>
        <rFont val="ＭＳ 明朝"/>
        <family val="1"/>
        <charset val="128"/>
      </rPr>
      <t>項目以上</t>
    </r>
  </si>
  <si>
    <r>
      <rPr>
        <sz val="12"/>
        <color theme="1"/>
        <rFont val="ＭＳ 明朝"/>
        <family val="1"/>
        <charset val="128"/>
      </rPr>
      <t>侵襲を伴う臨床薬理的な検査・測定</t>
    </r>
  </si>
  <si>
    <r>
      <rPr>
        <sz val="12"/>
        <color theme="1"/>
        <rFont val="ＭＳ 明朝"/>
        <family val="1"/>
        <charset val="128"/>
      </rPr>
      <t>症例報告書作成補助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臨床検査・自他覚症状、観察項目数</t>
    </r>
    <r>
      <rPr>
        <sz val="12"/>
        <color theme="1"/>
        <rFont val="Century"/>
        <family val="1"/>
      </rPr>
      <t>)</t>
    </r>
    <phoneticPr fontId="7"/>
  </si>
  <si>
    <r>
      <t>50</t>
    </r>
    <r>
      <rPr>
        <sz val="12"/>
        <color theme="1"/>
        <rFont val="ＭＳ 明朝"/>
        <family val="1"/>
        <charset val="128"/>
      </rPr>
      <t>項目以内</t>
    </r>
  </si>
  <si>
    <r>
      <rPr>
        <sz val="12"/>
        <color theme="1"/>
        <rFont val="ＭＳ 明朝"/>
        <family val="1"/>
        <charset val="128"/>
      </rPr>
      <t>症例報告書形態</t>
    </r>
  </si>
  <si>
    <r>
      <t>EDC</t>
    </r>
    <r>
      <rPr>
        <sz val="12"/>
        <color theme="1"/>
        <rFont val="ＭＳ 明朝"/>
        <family val="1"/>
        <charset val="128"/>
      </rPr>
      <t>入力</t>
    </r>
  </si>
  <si>
    <r>
      <rPr>
        <sz val="12"/>
        <color theme="1"/>
        <rFont val="ＭＳ 明朝"/>
        <family val="1"/>
        <charset val="128"/>
      </rPr>
      <t>記載型</t>
    </r>
  </si>
  <si>
    <r>
      <rPr>
        <sz val="12"/>
        <color theme="1"/>
        <rFont val="ＭＳ 明朝"/>
        <family val="1"/>
        <charset val="128"/>
      </rPr>
      <t>治験支援費</t>
    </r>
    <phoneticPr fontId="7"/>
  </si>
  <si>
    <r>
      <t>15</t>
    </r>
    <r>
      <rPr>
        <sz val="12"/>
        <color theme="1"/>
        <rFont val="ＭＳ 明朝"/>
        <family val="1"/>
        <charset val="128"/>
      </rPr>
      <t>ポイント加算</t>
    </r>
  </si>
  <si>
    <r>
      <t>1</t>
    </r>
    <r>
      <rPr>
        <sz val="12"/>
        <color theme="1"/>
        <rFont val="ＭＳ 明朝"/>
        <family val="1"/>
        <charset val="128"/>
      </rPr>
      <t>症例あたりの算出額</t>
    </r>
    <phoneticPr fontId="7"/>
  </si>
  <si>
    <r>
      <rPr>
        <sz val="12"/>
        <color theme="1"/>
        <rFont val="ＭＳ 明朝"/>
        <family val="1"/>
        <charset val="128"/>
      </rPr>
      <t>合計ポイント</t>
    </r>
    <r>
      <rPr>
        <sz val="12"/>
        <color theme="1"/>
        <rFont val="Century"/>
        <family val="1"/>
      </rPr>
      <t>×4,300</t>
    </r>
    <r>
      <rPr>
        <sz val="12"/>
        <color theme="1"/>
        <rFont val="ＭＳ 明朝"/>
        <family val="1"/>
        <charset val="128"/>
      </rPr>
      <t>（円）</t>
    </r>
    <rPh sb="0" eb="2">
      <t>ゴウケイ</t>
    </rPh>
    <phoneticPr fontId="7"/>
  </si>
  <si>
    <r>
      <rPr>
        <sz val="12"/>
        <color theme="1"/>
        <rFont val="ＭＳ Ｐ明朝"/>
        <family val="1"/>
        <charset val="128"/>
      </rPr>
      <t>契約症例数</t>
    </r>
    <rPh sb="0" eb="2">
      <t>ケイヤク</t>
    </rPh>
    <rPh sb="2" eb="4">
      <t>ショウレイ</t>
    </rPh>
    <rPh sb="4" eb="5">
      <t>スウ</t>
    </rPh>
    <phoneticPr fontId="7"/>
  </si>
  <si>
    <r>
      <rPr>
        <sz val="12"/>
        <color rgb="FFFF0000"/>
        <rFont val="ＭＳ Ｐゴシック"/>
        <family val="3"/>
        <charset val="128"/>
        <scheme val="major"/>
      </rPr>
      <t>（注１）</t>
    </r>
    <r>
      <rPr>
        <sz val="12"/>
        <color theme="1"/>
        <rFont val="ＭＳ Ｐ明朝"/>
        <family val="1"/>
        <charset val="128"/>
      </rPr>
      <t>（</t>
    </r>
    <rPh sb="1" eb="2">
      <t>チュウ</t>
    </rPh>
    <phoneticPr fontId="7"/>
  </si>
  <si>
    <r>
      <rPr>
        <sz val="12"/>
        <color theme="1"/>
        <rFont val="ＭＳ Ｐ明朝"/>
        <family val="1"/>
        <charset val="128"/>
      </rPr>
      <t>）例</t>
    </r>
    <rPh sb="1" eb="2">
      <t>レイ</t>
    </rPh>
    <phoneticPr fontId="7"/>
  </si>
  <si>
    <r>
      <t>CRC</t>
    </r>
    <r>
      <rPr>
        <sz val="12"/>
        <color theme="1"/>
        <rFont val="ＭＳ 明朝"/>
        <family val="1"/>
        <charset val="128"/>
      </rPr>
      <t>経費</t>
    </r>
    <phoneticPr fontId="7"/>
  </si>
  <si>
    <r>
      <t>1</t>
    </r>
    <r>
      <rPr>
        <sz val="12"/>
        <color theme="1"/>
        <rFont val="ＭＳ 明朝"/>
        <family val="1"/>
        <charset val="128"/>
      </rPr>
      <t>症例あたりの算出額（</t>
    </r>
    <r>
      <rPr>
        <sz val="12"/>
        <color theme="1"/>
        <rFont val="Century"/>
        <family val="1"/>
      </rPr>
      <t>Q</t>
    </r>
    <r>
      <rPr>
        <sz val="12"/>
        <color theme="1"/>
        <rFont val="ＭＳ 明朝"/>
        <family val="1"/>
        <charset val="128"/>
      </rPr>
      <t>）</t>
    </r>
    <r>
      <rPr>
        <sz val="12"/>
        <color theme="1"/>
        <rFont val="Century"/>
        <family val="1"/>
      </rPr>
      <t>×</t>
    </r>
    <r>
      <rPr>
        <sz val="12"/>
        <color theme="1"/>
        <rFont val="ＭＳ 明朝"/>
        <family val="1"/>
        <charset val="128"/>
      </rPr>
      <t>契約症例数（</t>
    </r>
    <r>
      <rPr>
        <sz val="12"/>
        <color theme="1"/>
        <rFont val="Century"/>
        <family val="1"/>
      </rPr>
      <t>R</t>
    </r>
    <r>
      <rPr>
        <sz val="12"/>
        <color theme="1"/>
        <rFont val="ＭＳ 明朝"/>
        <family val="1"/>
        <charset val="128"/>
      </rPr>
      <t>）</t>
    </r>
    <phoneticPr fontId="7"/>
  </si>
  <si>
    <r>
      <rPr>
        <sz val="12"/>
        <rFont val="ＭＳ 明朝"/>
        <family val="1"/>
        <charset val="128"/>
      </rPr>
      <t>｛</t>
    </r>
    <r>
      <rPr>
        <sz val="12"/>
        <rFont val="Century"/>
        <family val="1"/>
      </rPr>
      <t>(10)</t>
    </r>
    <r>
      <rPr>
        <sz val="12"/>
        <rFont val="ＭＳ 明朝"/>
        <family val="1"/>
        <charset val="128"/>
      </rPr>
      <t>－</t>
    </r>
    <r>
      <rPr>
        <sz val="12"/>
        <rFont val="Century"/>
        <family val="1"/>
      </rPr>
      <t>49,500</t>
    </r>
    <r>
      <rPr>
        <sz val="12"/>
        <rFont val="ＭＳ 明朝"/>
        <family val="1"/>
        <charset val="128"/>
      </rPr>
      <t>｝</t>
    </r>
    <r>
      <rPr>
        <sz val="12"/>
        <rFont val="Century"/>
        <family val="1"/>
      </rPr>
      <t>×0.3</t>
    </r>
    <r>
      <rPr>
        <sz val="12"/>
        <rFont val="ＭＳ 明朝"/>
        <family val="1"/>
        <charset val="128"/>
      </rPr>
      <t>＋</t>
    </r>
    <r>
      <rPr>
        <sz val="12"/>
        <rFont val="Century"/>
        <family val="1"/>
      </rPr>
      <t>49,500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</si>
</sst>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Century"/>
      <family val="1"/>
    </font>
    <font>
      <sz val="6"/>
      <name val="ＭＳ Ｐゴシック"/>
      <family val="2"/>
      <charset val="128"/>
      <scheme val="minor"/>
    </font>
    <font>
      <b/>
      <sz val="18"/>
      <color theme="1"/>
      <name val="Century"/>
      <family val="1"/>
    </font>
    <font>
      <sz val="12"/>
      <color theme="1"/>
      <name val="Century"/>
      <family val="1"/>
    </font>
    <font>
      <sz val="12"/>
      <color rgb="FFFF0000"/>
      <name val="Century"/>
      <family val="1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Century"/>
      <family val="1"/>
    </font>
    <font>
      <u/>
      <sz val="12"/>
      <color theme="1"/>
      <name val="Century"/>
      <family val="1"/>
    </font>
    <font>
      <b/>
      <sz val="18"/>
      <color rgb="FFFF0000"/>
      <name val="ＭＳ Ｐゴシック"/>
      <family val="3"/>
      <charset val="128"/>
      <scheme val="major"/>
    </font>
    <font>
      <u/>
      <sz val="12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b/>
      <sz val="1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145">
    <xf numFmtId="0" fontId="0" fillId="0" borderId="0" xfId="0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38" fontId="9" fillId="3" borderId="5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38" fontId="14" fillId="0" borderId="0" xfId="1" applyFont="1" applyAlignment="1">
      <alignment horizontal="right" vertical="center"/>
    </xf>
    <xf numFmtId="38" fontId="14" fillId="0" borderId="0" xfId="1" applyFont="1">
      <alignment vertical="center"/>
    </xf>
    <xf numFmtId="38" fontId="8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14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6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38" fontId="9" fillId="0" borderId="18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2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26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4" borderId="27" xfId="0" applyFont="1" applyFill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26" xfId="1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38" fontId="9" fillId="4" borderId="26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34" xfId="0" applyFont="1" applyBorder="1" applyAlignment="1">
      <alignment vertical="center" wrapText="1"/>
    </xf>
    <xf numFmtId="0" fontId="9" fillId="0" borderId="38" xfId="0" applyFont="1" applyBorder="1" applyAlignment="1">
      <alignment horizontal="center" vertical="center" wrapText="1"/>
    </xf>
    <xf numFmtId="38" fontId="9" fillId="0" borderId="41" xfId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9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vertical="center" wrapText="1"/>
    </xf>
    <xf numFmtId="38" fontId="9" fillId="4" borderId="7" xfId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justify" vertical="center" wrapText="1"/>
    </xf>
    <xf numFmtId="38" fontId="10" fillId="0" borderId="7" xfId="1" applyFont="1" applyBorder="1" applyAlignment="1">
      <alignment horizontal="right" vertical="center" wrapText="1"/>
    </xf>
    <xf numFmtId="38" fontId="9" fillId="0" borderId="7" xfId="1" applyFont="1" applyBorder="1" applyAlignment="1">
      <alignment horizontal="right" vertical="center" wrapText="1"/>
    </xf>
    <xf numFmtId="0" fontId="9" fillId="3" borderId="31" xfId="0" applyFont="1" applyFill="1" applyBorder="1" applyAlignment="1">
      <alignment vertical="center" wrapText="1"/>
    </xf>
    <xf numFmtId="38" fontId="9" fillId="3" borderId="32" xfId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justify" vertical="center" wrapText="1"/>
    </xf>
    <xf numFmtId="38" fontId="9" fillId="0" borderId="11" xfId="1" applyFont="1" applyBorder="1" applyAlignment="1">
      <alignment horizontal="right" vertical="center" wrapText="1"/>
    </xf>
    <xf numFmtId="0" fontId="9" fillId="0" borderId="12" xfId="0" applyFont="1" applyBorder="1" applyAlignment="1">
      <alignment horizontal="justify" vertical="center" wrapText="1"/>
    </xf>
    <xf numFmtId="38" fontId="9" fillId="0" borderId="6" xfId="1" applyFont="1" applyBorder="1" applyAlignment="1">
      <alignment horizontal="right" vertical="center" wrapText="1"/>
    </xf>
    <xf numFmtId="0" fontId="9" fillId="0" borderId="13" xfId="0" applyFont="1" applyBorder="1" applyAlignment="1">
      <alignment horizontal="justify" vertical="center" wrapText="1"/>
    </xf>
    <xf numFmtId="38" fontId="9" fillId="0" borderId="13" xfId="1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vertical="center" wrapText="1"/>
    </xf>
    <xf numFmtId="38" fontId="9" fillId="4" borderId="26" xfId="1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24" fillId="0" borderId="14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right" vertical="center"/>
    </xf>
    <xf numFmtId="0" fontId="9" fillId="0" borderId="20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3" borderId="15" xfId="0" applyFont="1" applyFill="1" applyBorder="1" applyAlignment="1">
      <alignment horizontal="justify" vertical="center" wrapText="1"/>
    </xf>
    <xf numFmtId="0" fontId="9" fillId="3" borderId="16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textRotation="255" wrapText="1"/>
    </xf>
    <xf numFmtId="0" fontId="9" fillId="0" borderId="28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wrapText="1"/>
    </xf>
    <xf numFmtId="38" fontId="9" fillId="0" borderId="29" xfId="1" applyFont="1" applyBorder="1" applyAlignment="1">
      <alignment horizontal="center" vertical="center" wrapText="1"/>
    </xf>
    <xf numFmtId="38" fontId="9" fillId="0" borderId="28" xfId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view="pageBreakPreview" zoomScaleNormal="100" zoomScaleSheetLayoutView="100" workbookViewId="0">
      <selection activeCell="E1" sqref="E1"/>
    </sheetView>
  </sheetViews>
  <sheetFormatPr defaultRowHeight="14.25"/>
  <cols>
    <col min="1" max="1" width="40.625" style="10" customWidth="1"/>
    <col min="2" max="2" width="30.625" style="10" customWidth="1"/>
    <col min="3" max="3" width="10.625" style="10" customWidth="1"/>
    <col min="4" max="4" width="40.625" style="11" customWidth="1"/>
  </cols>
  <sheetData>
    <row r="1" spans="1:4">
      <c r="A1" s="9" t="s">
        <v>63</v>
      </c>
    </row>
    <row r="2" spans="1:4" ht="22.5">
      <c r="A2" s="101" t="s">
        <v>66</v>
      </c>
      <c r="B2" s="101"/>
      <c r="C2" s="101"/>
      <c r="D2" s="101"/>
    </row>
    <row r="3" spans="1:4" ht="26.25" customHeight="1" thickBot="1">
      <c r="A3" s="96" t="s">
        <v>34</v>
      </c>
      <c r="B3" s="96"/>
      <c r="C3" s="96"/>
      <c r="D3" s="96"/>
    </row>
    <row r="4" spans="1:4" ht="50.1" customHeight="1" thickTop="1" thickBot="1">
      <c r="A4" s="57" t="s">
        <v>112</v>
      </c>
      <c r="B4" s="92" t="s">
        <v>113</v>
      </c>
      <c r="C4" s="92"/>
      <c r="D4" s="58" t="s">
        <v>114</v>
      </c>
    </row>
    <row r="5" spans="1:4" ht="34.5" customHeight="1" thickTop="1" thickBot="1">
      <c r="A5" s="59" t="s">
        <v>115</v>
      </c>
      <c r="B5" s="106" t="s">
        <v>116</v>
      </c>
      <c r="C5" s="107"/>
      <c r="D5" s="60" t="s">
        <v>117</v>
      </c>
    </row>
    <row r="6" spans="1:4" ht="60" customHeight="1" thickTop="1" thickBot="1">
      <c r="A6" s="61" t="s">
        <v>118</v>
      </c>
      <c r="B6" s="62" t="s">
        <v>119</v>
      </c>
      <c r="C6" s="63" t="s">
        <v>32</v>
      </c>
      <c r="D6" s="64">
        <f>IF(臨床性能試験研究費ポイント算出表!L18&gt;0,臨床性能試験研究費ポイント算出表!L18,相関性能試験研究費ポイント算出表!L15)</f>
        <v>0</v>
      </c>
    </row>
    <row r="7" spans="1:4" ht="60" customHeight="1" thickBot="1">
      <c r="A7" s="65" t="s">
        <v>120</v>
      </c>
      <c r="B7" s="108" t="s">
        <v>121</v>
      </c>
      <c r="C7" s="109"/>
      <c r="D7" s="66">
        <v>45000</v>
      </c>
    </row>
    <row r="8" spans="1:4" ht="60" customHeight="1" thickBot="1">
      <c r="A8" s="65" t="s">
        <v>122</v>
      </c>
      <c r="B8" s="108" t="s">
        <v>123</v>
      </c>
      <c r="C8" s="109"/>
      <c r="D8" s="67">
        <f>IF(臨床性能試験研究費ポイント算出表!L17*1500,臨床性能試験研究費ポイント算出表!L17*1500,相関性能試験研究費ポイント算出表!L14*1500)</f>
        <v>0</v>
      </c>
    </row>
    <row r="9" spans="1:4" ht="60" customHeight="1" thickBot="1">
      <c r="A9" s="68" t="s">
        <v>124</v>
      </c>
      <c r="B9" s="110" t="s">
        <v>125</v>
      </c>
      <c r="C9" s="111"/>
      <c r="D9" s="69">
        <f>CRC経費ポイント算出表!L26</f>
        <v>0</v>
      </c>
    </row>
    <row r="10" spans="1:4" ht="60" customHeight="1" thickBot="1">
      <c r="A10" s="70" t="s">
        <v>126</v>
      </c>
      <c r="B10" s="102" t="s">
        <v>127</v>
      </c>
      <c r="C10" s="103"/>
      <c r="D10" s="71">
        <f>(D6+D7+D8+D9)*0.27</f>
        <v>12150</v>
      </c>
    </row>
    <row r="11" spans="1:4" ht="60" customHeight="1" thickTop="1" thickBot="1">
      <c r="A11" s="65" t="s">
        <v>128</v>
      </c>
      <c r="B11" s="104" t="s">
        <v>24</v>
      </c>
      <c r="C11" s="105"/>
      <c r="D11" s="67">
        <f>SUM(D6:D10)</f>
        <v>57150</v>
      </c>
    </row>
    <row r="12" spans="1:4" ht="60" customHeight="1" thickBot="1">
      <c r="A12" s="70" t="s">
        <v>129</v>
      </c>
      <c r="B12" s="97" t="s">
        <v>25</v>
      </c>
      <c r="C12" s="98"/>
      <c r="D12" s="71">
        <f>D11*0.3</f>
        <v>17145</v>
      </c>
    </row>
    <row r="13" spans="1:4" ht="60" customHeight="1" thickTop="1" thickBot="1">
      <c r="A13" s="65" t="s">
        <v>130</v>
      </c>
      <c r="B13" s="104" t="s">
        <v>26</v>
      </c>
      <c r="C13" s="105"/>
      <c r="D13" s="67">
        <f>SUM(D11:D12)</f>
        <v>74295</v>
      </c>
    </row>
    <row r="14" spans="1:4" ht="60" customHeight="1" thickBot="1">
      <c r="A14" s="70" t="s">
        <v>131</v>
      </c>
      <c r="B14" s="97" t="s">
        <v>132</v>
      </c>
      <c r="C14" s="98"/>
      <c r="D14" s="71">
        <f>ROUNDDOWN(D13*0.1,0)</f>
        <v>7429</v>
      </c>
    </row>
    <row r="15" spans="1:4" ht="60" customHeight="1" thickTop="1" thickBot="1">
      <c r="A15" s="72" t="s">
        <v>133</v>
      </c>
      <c r="B15" s="99" t="s">
        <v>27</v>
      </c>
      <c r="C15" s="100"/>
      <c r="D15" s="73">
        <f>SUM(D13:D14)</f>
        <v>81724</v>
      </c>
    </row>
    <row r="16" spans="1:4" ht="15" customHeight="1" thickTop="1" thickBot="1">
      <c r="A16" s="74"/>
      <c r="B16" s="93"/>
      <c r="C16" s="93"/>
      <c r="D16" s="75"/>
    </row>
    <row r="17" spans="1:4" ht="60" customHeight="1" thickTop="1" thickBot="1">
      <c r="A17" s="72" t="s">
        <v>134</v>
      </c>
      <c r="B17" s="94" t="s">
        <v>205</v>
      </c>
      <c r="C17" s="95"/>
      <c r="D17" s="73">
        <f>(D15-49500)*0.3+49500</f>
        <v>59167.199999999997</v>
      </c>
    </row>
    <row r="18" spans="1:4" ht="27" customHeight="1" thickTop="1">
      <c r="A18" s="91" t="s">
        <v>33</v>
      </c>
      <c r="B18" s="91"/>
    </row>
  </sheetData>
  <mergeCells count="16">
    <mergeCell ref="A2:D2"/>
    <mergeCell ref="B10:C10"/>
    <mergeCell ref="B11:C11"/>
    <mergeCell ref="B12:C12"/>
    <mergeCell ref="B13:C13"/>
    <mergeCell ref="B5:C5"/>
    <mergeCell ref="B7:C7"/>
    <mergeCell ref="B8:C8"/>
    <mergeCell ref="B9:C9"/>
    <mergeCell ref="A18:B18"/>
    <mergeCell ref="B4:C4"/>
    <mergeCell ref="B16:C16"/>
    <mergeCell ref="B17:C17"/>
    <mergeCell ref="A3:D3"/>
    <mergeCell ref="B14:C14"/>
    <mergeCell ref="B15:C15"/>
  </mergeCells>
  <phoneticPr fontId="7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BreakPreview" topLeftCell="A16" zoomScaleNormal="100" zoomScaleSheetLayoutView="100" workbookViewId="0">
      <selection activeCell="J20" sqref="J20"/>
    </sheetView>
  </sheetViews>
  <sheetFormatPr defaultRowHeight="14.25"/>
  <cols>
    <col min="1" max="1" width="4.625" style="10" customWidth="1"/>
    <col min="2" max="2" width="25.625" style="10" customWidth="1"/>
    <col min="3" max="3" width="4.625" style="10" customWidth="1"/>
    <col min="4" max="4" width="4.625" style="33" customWidth="1"/>
    <col min="5" max="5" width="20.625" style="10" customWidth="1"/>
    <col min="6" max="6" width="4.625" style="33" customWidth="1"/>
    <col min="7" max="7" width="20.625" style="10" customWidth="1"/>
    <col min="8" max="8" width="4.625" style="33" customWidth="1"/>
    <col min="9" max="9" width="20.625" style="10" customWidth="1"/>
    <col min="10" max="10" width="4.625" style="33" customWidth="1"/>
    <col min="11" max="11" width="20.625" style="10" customWidth="1"/>
    <col min="12" max="12" width="16.625" style="12" customWidth="1"/>
  </cols>
  <sheetData>
    <row r="1" spans="1:12">
      <c r="A1" s="113" t="s">
        <v>36</v>
      </c>
      <c r="B1" s="113"/>
    </row>
    <row r="2" spans="1:12" ht="22.5">
      <c r="A2" s="114" t="s">
        <v>35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23.25" thickBot="1">
      <c r="A3" s="8"/>
      <c r="B3" s="8"/>
      <c r="C3" s="8"/>
      <c r="D3" s="34"/>
      <c r="E3" s="8"/>
      <c r="F3" s="34"/>
      <c r="G3" s="8"/>
      <c r="H3" s="34"/>
      <c r="I3" s="8"/>
      <c r="J3" s="36" t="s">
        <v>65</v>
      </c>
      <c r="K3" s="8"/>
      <c r="L3" s="13"/>
    </row>
    <row r="4" spans="1:12" ht="39.75" customHeight="1">
      <c r="A4" s="117" t="s">
        <v>82</v>
      </c>
      <c r="B4" s="118"/>
      <c r="C4" s="121" t="s">
        <v>83</v>
      </c>
      <c r="D4" s="117" t="s">
        <v>84</v>
      </c>
      <c r="E4" s="118"/>
      <c r="F4" s="117" t="s">
        <v>85</v>
      </c>
      <c r="G4" s="118"/>
      <c r="H4" s="117" t="s">
        <v>86</v>
      </c>
      <c r="I4" s="118"/>
      <c r="J4" s="117" t="s">
        <v>87</v>
      </c>
      <c r="K4" s="118"/>
      <c r="L4" s="124" t="s">
        <v>88</v>
      </c>
    </row>
    <row r="5" spans="1:12" ht="39.75" customHeight="1" thickBot="1">
      <c r="A5" s="119"/>
      <c r="B5" s="120"/>
      <c r="C5" s="122"/>
      <c r="D5" s="119" t="s">
        <v>89</v>
      </c>
      <c r="E5" s="120"/>
      <c r="F5" s="119" t="s">
        <v>90</v>
      </c>
      <c r="G5" s="120"/>
      <c r="H5" s="119" t="s">
        <v>91</v>
      </c>
      <c r="I5" s="120"/>
      <c r="J5" s="119" t="s">
        <v>92</v>
      </c>
      <c r="K5" s="120"/>
      <c r="L5" s="125"/>
    </row>
    <row r="6" spans="1:12" ht="60" customHeight="1" thickBot="1">
      <c r="A6" s="46" t="s">
        <v>0</v>
      </c>
      <c r="B6" s="40" t="s">
        <v>67</v>
      </c>
      <c r="C6" s="5">
        <v>10</v>
      </c>
      <c r="D6" s="123"/>
      <c r="E6" s="116"/>
      <c r="F6" s="47" t="s">
        <v>64</v>
      </c>
      <c r="G6" s="5" t="s">
        <v>93</v>
      </c>
      <c r="H6" s="47" t="s">
        <v>64</v>
      </c>
      <c r="I6" s="5" t="s">
        <v>94</v>
      </c>
      <c r="J6" s="47"/>
      <c r="K6" s="5" t="s">
        <v>95</v>
      </c>
      <c r="L6" s="6">
        <f>IF(F6="○",C6*2,IF(H6="○",C6*3,IF(J6="○",C6*5,0)))</f>
        <v>0</v>
      </c>
    </row>
    <row r="7" spans="1:12" ht="60" customHeight="1" thickBot="1">
      <c r="A7" s="46" t="s">
        <v>1</v>
      </c>
      <c r="B7" s="40" t="s">
        <v>68</v>
      </c>
      <c r="C7" s="5">
        <v>1</v>
      </c>
      <c r="D7" s="48">
        <v>0</v>
      </c>
      <c r="E7" s="5" t="s">
        <v>96</v>
      </c>
      <c r="F7" s="126"/>
      <c r="G7" s="127"/>
      <c r="H7" s="127"/>
      <c r="I7" s="127"/>
      <c r="J7" s="127"/>
      <c r="K7" s="128"/>
      <c r="L7" s="6">
        <f>C7*D7</f>
        <v>0</v>
      </c>
    </row>
    <row r="8" spans="1:12" ht="60" customHeight="1" thickBot="1">
      <c r="A8" s="46" t="s">
        <v>2</v>
      </c>
      <c r="B8" s="40" t="s">
        <v>69</v>
      </c>
      <c r="C8" s="5">
        <v>1</v>
      </c>
      <c r="D8" s="47" t="s">
        <v>64</v>
      </c>
      <c r="E8" s="5" t="s">
        <v>97</v>
      </c>
      <c r="F8" s="47"/>
      <c r="G8" s="5" t="s">
        <v>98</v>
      </c>
      <c r="H8" s="47"/>
      <c r="I8" s="5" t="s">
        <v>99</v>
      </c>
      <c r="J8" s="47"/>
      <c r="K8" s="5" t="s">
        <v>100</v>
      </c>
      <c r="L8" s="6">
        <f>IF(D8="○",C8*1,IF(F8="○",C8*2,IF(H8="○",C8*3,IF(J8="○",C8*5,0))))</f>
        <v>0</v>
      </c>
    </row>
    <row r="9" spans="1:12" ht="60" customHeight="1" thickBot="1">
      <c r="A9" s="46" t="s">
        <v>3</v>
      </c>
      <c r="B9" s="40" t="s">
        <v>70</v>
      </c>
      <c r="C9" s="5">
        <v>1</v>
      </c>
      <c r="D9" s="47"/>
      <c r="E9" s="5" t="s">
        <v>101</v>
      </c>
      <c r="F9" s="47"/>
      <c r="G9" s="5" t="s">
        <v>102</v>
      </c>
      <c r="H9" s="47"/>
      <c r="I9" s="5" t="s">
        <v>103</v>
      </c>
      <c r="J9" s="123"/>
      <c r="K9" s="116"/>
      <c r="L9" s="6">
        <f>IF(D9="○",C9*1,IF(F9="○",C9*2,IF(H9="○",C9*3,0)))</f>
        <v>0</v>
      </c>
    </row>
    <row r="10" spans="1:12" ht="60" customHeight="1" thickBot="1">
      <c r="A10" s="46" t="s">
        <v>4</v>
      </c>
      <c r="B10" s="40" t="s">
        <v>71</v>
      </c>
      <c r="C10" s="5">
        <v>1</v>
      </c>
      <c r="D10" s="47"/>
      <c r="E10" s="5" t="s">
        <v>104</v>
      </c>
      <c r="F10" s="123"/>
      <c r="G10" s="116"/>
      <c r="H10" s="47"/>
      <c r="I10" s="5" t="s">
        <v>105</v>
      </c>
      <c r="J10" s="123"/>
      <c r="K10" s="116"/>
      <c r="L10" s="6">
        <f>IF(D10="○",C10*1,IF(H10="○",C10*3,0))</f>
        <v>0</v>
      </c>
    </row>
    <row r="11" spans="1:12" ht="60" customHeight="1" thickBot="1">
      <c r="A11" s="46" t="s">
        <v>5</v>
      </c>
      <c r="B11" s="40" t="s">
        <v>72</v>
      </c>
      <c r="C11" s="5">
        <v>1</v>
      </c>
      <c r="D11" s="48">
        <v>0</v>
      </c>
      <c r="E11" s="5" t="s">
        <v>106</v>
      </c>
      <c r="F11" s="126"/>
      <c r="G11" s="127"/>
      <c r="H11" s="127"/>
      <c r="I11" s="127"/>
      <c r="J11" s="127"/>
      <c r="K11" s="128"/>
      <c r="L11" s="6">
        <f>D11*1/5</f>
        <v>0</v>
      </c>
    </row>
    <row r="12" spans="1:12" ht="60" customHeight="1" thickBot="1">
      <c r="A12" s="46" t="s">
        <v>6</v>
      </c>
      <c r="B12" s="40" t="s">
        <v>73</v>
      </c>
      <c r="C12" s="5">
        <v>1</v>
      </c>
      <c r="D12" s="47"/>
      <c r="E12" s="5" t="s">
        <v>107</v>
      </c>
      <c r="F12" s="47"/>
      <c r="G12" s="5" t="s">
        <v>108</v>
      </c>
      <c r="H12" s="123"/>
      <c r="I12" s="115"/>
      <c r="J12" s="115"/>
      <c r="K12" s="116"/>
      <c r="L12" s="6">
        <f>IF(D12="○",C12*1,IF(F12="○",C12*2,0))</f>
        <v>0</v>
      </c>
    </row>
    <row r="13" spans="1:12" ht="60" customHeight="1" thickBot="1">
      <c r="A13" s="45" t="s">
        <v>9</v>
      </c>
      <c r="B13" s="41" t="s">
        <v>74</v>
      </c>
      <c r="C13" s="45">
        <v>6</v>
      </c>
      <c r="D13" s="49"/>
      <c r="E13" s="50" t="s">
        <v>109</v>
      </c>
      <c r="F13" s="123"/>
      <c r="G13" s="115"/>
      <c r="H13" s="115"/>
      <c r="I13" s="115"/>
      <c r="J13" s="115"/>
      <c r="K13" s="116"/>
      <c r="L13" s="6">
        <f>IF(D13="○",C13*1,0)</f>
        <v>0</v>
      </c>
    </row>
    <row r="14" spans="1:12" ht="60" customHeight="1" thickBot="1">
      <c r="A14" s="45" t="s">
        <v>10</v>
      </c>
      <c r="B14" s="42" t="s">
        <v>75</v>
      </c>
      <c r="C14" s="46">
        <v>6</v>
      </c>
      <c r="D14" s="51"/>
      <c r="E14" s="52" t="s">
        <v>109</v>
      </c>
      <c r="F14" s="123"/>
      <c r="G14" s="115"/>
      <c r="H14" s="115"/>
      <c r="I14" s="115"/>
      <c r="J14" s="115"/>
      <c r="K14" s="116"/>
      <c r="L14" s="6">
        <f>IF(D14="○",C14*1,0)</f>
        <v>0</v>
      </c>
    </row>
    <row r="15" spans="1:12" ht="60" customHeight="1" thickBot="1">
      <c r="A15" s="123"/>
      <c r="B15" s="115"/>
      <c r="C15" s="115"/>
      <c r="D15" s="115"/>
      <c r="E15" s="115" t="s">
        <v>80</v>
      </c>
      <c r="F15" s="115"/>
      <c r="G15" s="115"/>
      <c r="H15" s="115"/>
      <c r="I15" s="115"/>
      <c r="J15" s="115"/>
      <c r="K15" s="116"/>
      <c r="L15" s="6">
        <f>SUM(L6:L14)</f>
        <v>0</v>
      </c>
    </row>
    <row r="16" spans="1:12" ht="60" customHeight="1" thickBot="1">
      <c r="A16" s="45" t="s">
        <v>19</v>
      </c>
      <c r="B16" s="43" t="s">
        <v>76</v>
      </c>
      <c r="C16" s="123" t="s">
        <v>81</v>
      </c>
      <c r="D16" s="115"/>
      <c r="E16" s="115"/>
      <c r="F16" s="115"/>
      <c r="G16" s="115"/>
      <c r="H16" s="115"/>
      <c r="I16" s="115"/>
      <c r="J16" s="115"/>
      <c r="K16" s="116"/>
      <c r="L16" s="53">
        <f>L15*6400</f>
        <v>0</v>
      </c>
    </row>
    <row r="17" spans="1:12" ht="60" customHeight="1" thickBot="1">
      <c r="A17" s="45" t="s">
        <v>20</v>
      </c>
      <c r="B17" s="43" t="s">
        <v>77</v>
      </c>
      <c r="C17" s="132" t="s">
        <v>110</v>
      </c>
      <c r="D17" s="133"/>
      <c r="E17" s="133"/>
      <c r="F17" s="133"/>
      <c r="G17" s="134"/>
      <c r="H17" s="54">
        <v>0</v>
      </c>
      <c r="I17" s="126" t="s">
        <v>111</v>
      </c>
      <c r="J17" s="127"/>
      <c r="K17" s="128"/>
      <c r="L17" s="53">
        <f>H17</f>
        <v>0</v>
      </c>
    </row>
    <row r="18" spans="1:12" ht="60" customHeight="1" thickBot="1">
      <c r="A18" s="55" t="s">
        <v>21</v>
      </c>
      <c r="B18" s="44" t="s">
        <v>78</v>
      </c>
      <c r="C18" s="129" t="s">
        <v>79</v>
      </c>
      <c r="D18" s="130"/>
      <c r="E18" s="130"/>
      <c r="F18" s="130"/>
      <c r="G18" s="130"/>
      <c r="H18" s="130"/>
      <c r="I18" s="130"/>
      <c r="J18" s="130"/>
      <c r="K18" s="131"/>
      <c r="L18" s="56">
        <f>L16*L17</f>
        <v>0</v>
      </c>
    </row>
    <row r="20" spans="1:12">
      <c r="A20" s="31" t="s">
        <v>22</v>
      </c>
      <c r="B20" s="26" t="s">
        <v>23</v>
      </c>
      <c r="C20" s="32"/>
      <c r="D20" s="35"/>
      <c r="E20" s="32"/>
    </row>
    <row r="21" spans="1:12" ht="14.25" customHeight="1">
      <c r="A21" s="31" t="s">
        <v>28</v>
      </c>
      <c r="B21" s="112" t="s">
        <v>29</v>
      </c>
      <c r="C21" s="112"/>
      <c r="D21" s="112"/>
      <c r="E21" s="112"/>
    </row>
    <row r="22" spans="1:12">
      <c r="A22" s="31" t="s">
        <v>30</v>
      </c>
      <c r="B22" s="32" t="s">
        <v>31</v>
      </c>
      <c r="C22" s="32"/>
      <c r="D22" s="35"/>
      <c r="E22" s="32"/>
    </row>
  </sheetData>
  <mergeCells count="29">
    <mergeCell ref="A15:D15"/>
    <mergeCell ref="C16:K16"/>
    <mergeCell ref="C18:K18"/>
    <mergeCell ref="C17:G17"/>
    <mergeCell ref="I17:K17"/>
    <mergeCell ref="J10:K10"/>
    <mergeCell ref="F7:K7"/>
    <mergeCell ref="F4:G4"/>
    <mergeCell ref="F5:G5"/>
    <mergeCell ref="H4:I4"/>
    <mergeCell ref="H5:I5"/>
    <mergeCell ref="J4:K4"/>
    <mergeCell ref="J5:K5"/>
    <mergeCell ref="B21:E21"/>
    <mergeCell ref="A1:B1"/>
    <mergeCell ref="A2:L2"/>
    <mergeCell ref="E15:K15"/>
    <mergeCell ref="A4:B5"/>
    <mergeCell ref="C4:C5"/>
    <mergeCell ref="D4:E4"/>
    <mergeCell ref="D5:E5"/>
    <mergeCell ref="D6:E6"/>
    <mergeCell ref="H12:K12"/>
    <mergeCell ref="F13:K13"/>
    <mergeCell ref="F14:K14"/>
    <mergeCell ref="L4:L5"/>
    <mergeCell ref="F11:K11"/>
    <mergeCell ref="F10:G10"/>
    <mergeCell ref="J9:K9"/>
  </mergeCells>
  <phoneticPr fontId="7"/>
  <dataValidations count="3">
    <dataValidation type="list" allowBlank="1" showInputMessage="1" showErrorMessage="1" sqref="F6 H6 J6 D8 F8 H8 J8 D9 F9 H9 D10 H10 D12 F12 D13 D14">
      <formula1>"○,　,"</formula1>
    </dataValidation>
    <dataValidation type="list" allowBlank="1" showInputMessage="1" showErrorMessage="1" sqref="D7">
      <formula1>"１,２,３,４,５,６,７,８,９,１０,１１,１２,１３,１４,１５,１６,１７,１８,１９,２０,　,０,"</formula1>
    </dataValidation>
    <dataValidation type="list" allowBlank="1" showInputMessage="1" showErrorMessage="1" sqref="H17 D11">
      <formula1>"１,２,３,４,５,６,７,８,９,１０,１１,１２,１３,１４,１５,１６,１７,１８,１９,２０,　,０,"</formula1>
    </dataValidation>
  </dataValidation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topLeftCell="A4" zoomScale="95" zoomScaleNormal="100" zoomScaleSheetLayoutView="95" workbookViewId="0">
      <selection activeCell="M9" sqref="M9"/>
    </sheetView>
  </sheetViews>
  <sheetFormatPr defaultRowHeight="14.25"/>
  <cols>
    <col min="1" max="1" width="4.625" style="10" customWidth="1"/>
    <col min="2" max="2" width="25.625" style="10" customWidth="1"/>
    <col min="3" max="3" width="4.625" style="10" customWidth="1"/>
    <col min="4" max="4" width="4.625" style="33" customWidth="1"/>
    <col min="5" max="5" width="20.625" style="10" customWidth="1"/>
    <col min="6" max="6" width="4.625" style="33" customWidth="1"/>
    <col min="7" max="7" width="20.625" style="10" customWidth="1"/>
    <col min="8" max="8" width="4.625" style="33" customWidth="1"/>
    <col min="9" max="9" width="20.625" style="10" customWidth="1"/>
    <col min="10" max="10" width="4.625" style="33" customWidth="1"/>
    <col min="11" max="11" width="20.625" style="10" customWidth="1"/>
    <col min="12" max="12" width="20.625" style="16" customWidth="1"/>
  </cols>
  <sheetData>
    <row r="1" spans="1:12">
      <c r="A1" s="113" t="s">
        <v>38</v>
      </c>
      <c r="B1" s="113"/>
    </row>
    <row r="2" spans="1:12" ht="22.5">
      <c r="A2" s="114" t="s">
        <v>37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23.25" thickBot="1">
      <c r="A3" s="8"/>
      <c r="B3" s="8"/>
      <c r="C3" s="8"/>
      <c r="D3" s="34"/>
      <c r="E3" s="8"/>
      <c r="F3" s="34"/>
      <c r="G3" s="8"/>
      <c r="H3" s="34"/>
      <c r="I3" s="8"/>
      <c r="J3" s="36" t="s">
        <v>65</v>
      </c>
      <c r="K3" s="8"/>
      <c r="L3" s="13"/>
    </row>
    <row r="4" spans="1:12" ht="39.75" customHeight="1">
      <c r="A4" s="117" t="s">
        <v>82</v>
      </c>
      <c r="B4" s="118"/>
      <c r="C4" s="121" t="s">
        <v>83</v>
      </c>
      <c r="D4" s="117" t="s">
        <v>84</v>
      </c>
      <c r="E4" s="118"/>
      <c r="F4" s="117" t="s">
        <v>85</v>
      </c>
      <c r="G4" s="118"/>
      <c r="H4" s="117" t="s">
        <v>86</v>
      </c>
      <c r="I4" s="118"/>
      <c r="J4" s="117" t="s">
        <v>87</v>
      </c>
      <c r="K4" s="118"/>
      <c r="L4" s="124" t="s">
        <v>88</v>
      </c>
    </row>
    <row r="5" spans="1:12" ht="39.75" customHeight="1" thickBot="1">
      <c r="A5" s="119"/>
      <c r="B5" s="120"/>
      <c r="C5" s="122"/>
      <c r="D5" s="119" t="s">
        <v>89</v>
      </c>
      <c r="E5" s="120"/>
      <c r="F5" s="119" t="s">
        <v>90</v>
      </c>
      <c r="G5" s="120"/>
      <c r="H5" s="119" t="s">
        <v>91</v>
      </c>
      <c r="I5" s="120"/>
      <c r="J5" s="119" t="s">
        <v>92</v>
      </c>
      <c r="K5" s="120"/>
      <c r="L5" s="125"/>
    </row>
    <row r="6" spans="1:12" ht="60" customHeight="1" thickBot="1">
      <c r="A6" s="46" t="s">
        <v>0</v>
      </c>
      <c r="B6" s="40" t="s">
        <v>67</v>
      </c>
      <c r="C6" s="5">
        <v>4</v>
      </c>
      <c r="D6" s="123"/>
      <c r="E6" s="116"/>
      <c r="F6" s="47"/>
      <c r="G6" s="5" t="s">
        <v>135</v>
      </c>
      <c r="H6" s="47"/>
      <c r="I6" s="5" t="s">
        <v>136</v>
      </c>
      <c r="J6" s="47"/>
      <c r="K6" s="5" t="s">
        <v>137</v>
      </c>
      <c r="L6" s="6">
        <f>IF(F6="○",C6*2,IF(H6="○",C6*3,IF(J6="○",C6*5,0)))</f>
        <v>0</v>
      </c>
    </row>
    <row r="7" spans="1:12" ht="60" customHeight="1" thickBot="1">
      <c r="A7" s="46" t="s">
        <v>2</v>
      </c>
      <c r="B7" s="40" t="s">
        <v>69</v>
      </c>
      <c r="C7" s="5">
        <v>1</v>
      </c>
      <c r="D7" s="47"/>
      <c r="E7" s="5" t="s">
        <v>97</v>
      </c>
      <c r="F7" s="47"/>
      <c r="G7" s="5" t="s">
        <v>98</v>
      </c>
      <c r="H7" s="47"/>
      <c r="I7" s="5" t="s">
        <v>99</v>
      </c>
      <c r="J7" s="47"/>
      <c r="K7" s="5" t="s">
        <v>100</v>
      </c>
      <c r="L7" s="6">
        <f>IF(D7="○",C7*1,IF(F7="○",C7*2,IF(H7="○",C7*3,IF(J7="○",C7*5,0))))</f>
        <v>0</v>
      </c>
    </row>
    <row r="8" spans="1:12" ht="60" customHeight="1" thickBot="1">
      <c r="A8" s="46" t="s">
        <v>3</v>
      </c>
      <c r="B8" s="40" t="s">
        <v>70</v>
      </c>
      <c r="C8" s="5">
        <v>1</v>
      </c>
      <c r="D8" s="47"/>
      <c r="E8" s="5" t="s">
        <v>101</v>
      </c>
      <c r="F8" s="47"/>
      <c r="G8" s="5" t="s">
        <v>102</v>
      </c>
      <c r="H8" s="47"/>
      <c r="I8" s="5" t="s">
        <v>103</v>
      </c>
      <c r="J8" s="123"/>
      <c r="K8" s="116"/>
      <c r="L8" s="6">
        <f>IF(D8="○",C8*1,IF(F8="○",C8*2,IF(H8="○",C8*3,0)))</f>
        <v>0</v>
      </c>
    </row>
    <row r="9" spans="1:12" ht="60" customHeight="1" thickBot="1">
      <c r="A9" s="46" t="s">
        <v>4</v>
      </c>
      <c r="B9" s="40" t="s">
        <v>71</v>
      </c>
      <c r="C9" s="5">
        <v>1</v>
      </c>
      <c r="D9" s="47"/>
      <c r="E9" s="5" t="s">
        <v>104</v>
      </c>
      <c r="F9" s="123"/>
      <c r="G9" s="116"/>
      <c r="H9" s="47"/>
      <c r="I9" s="5" t="s">
        <v>105</v>
      </c>
      <c r="J9" s="123"/>
      <c r="K9" s="116"/>
      <c r="L9" s="6">
        <f>IF(D9="○",C9*1,IF(H9="○",C9*3,0))</f>
        <v>0</v>
      </c>
    </row>
    <row r="10" spans="1:12" ht="60" customHeight="1" thickBot="1">
      <c r="A10" s="46" t="s">
        <v>6</v>
      </c>
      <c r="B10" s="40" t="s">
        <v>73</v>
      </c>
      <c r="C10" s="5">
        <v>1</v>
      </c>
      <c r="D10" s="47"/>
      <c r="E10" s="5" t="s">
        <v>107</v>
      </c>
      <c r="F10" s="47"/>
      <c r="G10" s="5" t="s">
        <v>108</v>
      </c>
      <c r="H10" s="123"/>
      <c r="I10" s="115"/>
      <c r="J10" s="115"/>
      <c r="K10" s="116"/>
      <c r="L10" s="6">
        <f>IF(D10="○",C10*1,IF(F10="○",C10*2,0))</f>
        <v>0</v>
      </c>
    </row>
    <row r="11" spans="1:12" ht="60" customHeight="1" thickBot="1">
      <c r="A11" s="76" t="s">
        <v>8</v>
      </c>
      <c r="B11" s="77" t="s">
        <v>75</v>
      </c>
      <c r="C11" s="52">
        <v>5</v>
      </c>
      <c r="D11" s="78"/>
      <c r="E11" s="52" t="s">
        <v>109</v>
      </c>
      <c r="F11" s="123"/>
      <c r="G11" s="115"/>
      <c r="H11" s="115"/>
      <c r="I11" s="115"/>
      <c r="J11" s="115"/>
      <c r="K11" s="116"/>
      <c r="L11" s="6">
        <f>IF(D11="○",C11*1,0)</f>
        <v>0</v>
      </c>
    </row>
    <row r="12" spans="1:12" ht="60" customHeight="1" thickBot="1">
      <c r="A12" s="123"/>
      <c r="B12" s="115"/>
      <c r="C12" s="115" t="s">
        <v>80</v>
      </c>
      <c r="D12" s="115"/>
      <c r="E12" s="115"/>
      <c r="F12" s="115"/>
      <c r="G12" s="115"/>
      <c r="H12" s="115"/>
      <c r="I12" s="115"/>
      <c r="J12" s="115"/>
      <c r="K12" s="116"/>
      <c r="L12" s="6">
        <f>SUM(L6:L11)</f>
        <v>0</v>
      </c>
    </row>
    <row r="13" spans="1:12" ht="60" customHeight="1" thickBot="1">
      <c r="A13" s="76" t="s">
        <v>19</v>
      </c>
      <c r="B13" s="43" t="s">
        <v>76</v>
      </c>
      <c r="C13" s="123" t="s">
        <v>81</v>
      </c>
      <c r="D13" s="115"/>
      <c r="E13" s="115"/>
      <c r="F13" s="115"/>
      <c r="G13" s="115"/>
      <c r="H13" s="115"/>
      <c r="I13" s="115"/>
      <c r="J13" s="115"/>
      <c r="K13" s="116"/>
      <c r="L13" s="53">
        <f>L12*6400</f>
        <v>0</v>
      </c>
    </row>
    <row r="14" spans="1:12" ht="60" customHeight="1" thickBot="1">
      <c r="A14" s="45" t="s">
        <v>20</v>
      </c>
      <c r="B14" s="43" t="s">
        <v>77</v>
      </c>
      <c r="C14" s="132" t="s">
        <v>138</v>
      </c>
      <c r="D14" s="133"/>
      <c r="E14" s="133"/>
      <c r="F14" s="133"/>
      <c r="G14" s="134"/>
      <c r="H14" s="54">
        <v>0</v>
      </c>
      <c r="I14" s="126" t="s">
        <v>139</v>
      </c>
      <c r="J14" s="127"/>
      <c r="K14" s="128"/>
      <c r="L14" s="53">
        <f>H14</f>
        <v>0</v>
      </c>
    </row>
    <row r="15" spans="1:12" ht="60" customHeight="1" thickBot="1">
      <c r="A15" s="55" t="s">
        <v>21</v>
      </c>
      <c r="B15" s="79" t="s">
        <v>140</v>
      </c>
      <c r="C15" s="129" t="s">
        <v>79</v>
      </c>
      <c r="D15" s="130"/>
      <c r="E15" s="130"/>
      <c r="F15" s="130"/>
      <c r="G15" s="130"/>
      <c r="H15" s="130"/>
      <c r="I15" s="130"/>
      <c r="J15" s="130"/>
      <c r="K15" s="131"/>
      <c r="L15" s="80">
        <f>L13*L14</f>
        <v>0</v>
      </c>
    </row>
    <row r="17" spans="1:2">
      <c r="A17" s="25" t="s">
        <v>22</v>
      </c>
      <c r="B17" s="26" t="s">
        <v>23</v>
      </c>
    </row>
  </sheetData>
  <mergeCells count="25">
    <mergeCell ref="A12:B12"/>
    <mergeCell ref="F11:K11"/>
    <mergeCell ref="H10:K10"/>
    <mergeCell ref="F9:G9"/>
    <mergeCell ref="J9:K9"/>
    <mergeCell ref="C15:K15"/>
    <mergeCell ref="I14:K14"/>
    <mergeCell ref="C14:G14"/>
    <mergeCell ref="C13:K13"/>
    <mergeCell ref="C4:C5"/>
    <mergeCell ref="H4:I4"/>
    <mergeCell ref="H5:I5"/>
    <mergeCell ref="J4:K4"/>
    <mergeCell ref="J5:K5"/>
    <mergeCell ref="J8:K8"/>
    <mergeCell ref="D6:E6"/>
    <mergeCell ref="C12:K12"/>
    <mergeCell ref="A1:B1"/>
    <mergeCell ref="A2:L2"/>
    <mergeCell ref="L4:L5"/>
    <mergeCell ref="A4:B5"/>
    <mergeCell ref="D4:E4"/>
    <mergeCell ref="D5:E5"/>
    <mergeCell ref="F4:G4"/>
    <mergeCell ref="F5:G5"/>
  </mergeCells>
  <phoneticPr fontId="7"/>
  <dataValidations count="2">
    <dataValidation type="list" allowBlank="1" showInputMessage="1" showErrorMessage="1" sqref="F6 H6 J6 D7 F7 H7 J7 D8 F8 H8 D9 H9 D10 F10 D11">
      <formula1>"○,　,"</formula1>
    </dataValidation>
    <dataValidation type="list" allowBlank="1" showInputMessage="1" showErrorMessage="1" sqref="H14">
      <formula1>"１,２,３,４,５,６,７,８,９,１０,１１,１２,１３,１４,１５,１６,１７,１８,１９,２０,　,０,"</formula1>
    </dataValidation>
  </dataValidation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BreakPreview" topLeftCell="A13" zoomScaleNormal="100" zoomScaleSheetLayoutView="100" workbookViewId="0">
      <selection activeCell="A2" sqref="A2:L2"/>
    </sheetView>
  </sheetViews>
  <sheetFormatPr defaultRowHeight="14.25"/>
  <cols>
    <col min="1" max="1" width="6.625" style="18" customWidth="1"/>
    <col min="2" max="2" width="30.625" style="10" customWidth="1"/>
    <col min="3" max="3" width="4.625" style="18" customWidth="1"/>
    <col min="4" max="4" width="4.625" style="37" customWidth="1"/>
    <col min="5" max="5" width="20.5" style="18" customWidth="1"/>
    <col min="6" max="6" width="4.625" style="37" customWidth="1"/>
    <col min="7" max="7" width="20.625" style="18" customWidth="1"/>
    <col min="8" max="8" width="4.625" style="37" customWidth="1"/>
    <col min="9" max="9" width="20.625" style="18" customWidth="1"/>
    <col min="10" max="10" width="4.625" style="37" customWidth="1"/>
    <col min="11" max="11" width="20.625" style="18" customWidth="1"/>
    <col min="12" max="12" width="16.625" style="18" customWidth="1"/>
  </cols>
  <sheetData>
    <row r="1" spans="1:12">
      <c r="A1" s="113" t="s">
        <v>39</v>
      </c>
      <c r="B1" s="113"/>
    </row>
    <row r="2" spans="1:12" ht="22.5">
      <c r="A2" s="114" t="s">
        <v>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23.25" thickBot="1">
      <c r="A3" s="8"/>
      <c r="B3" s="8"/>
      <c r="C3" s="8"/>
      <c r="D3" s="34"/>
      <c r="E3" s="8"/>
      <c r="F3" s="34"/>
      <c r="G3" s="8"/>
      <c r="H3" s="36" t="s">
        <v>65</v>
      </c>
      <c r="I3" s="20"/>
      <c r="J3" s="34"/>
      <c r="K3" s="8"/>
      <c r="L3" s="8"/>
    </row>
    <row r="4" spans="1:12" ht="39.75" customHeight="1">
      <c r="A4" s="117" t="s">
        <v>82</v>
      </c>
      <c r="B4" s="118"/>
      <c r="C4" s="121" t="s">
        <v>83</v>
      </c>
      <c r="D4" s="117" t="s">
        <v>84</v>
      </c>
      <c r="E4" s="118"/>
      <c r="F4" s="117" t="s">
        <v>85</v>
      </c>
      <c r="G4" s="118"/>
      <c r="H4" s="117" t="s">
        <v>86</v>
      </c>
      <c r="I4" s="118"/>
      <c r="J4" s="117" t="s">
        <v>87</v>
      </c>
      <c r="K4" s="118"/>
      <c r="L4" s="135" t="s">
        <v>88</v>
      </c>
    </row>
    <row r="5" spans="1:12" ht="39.75" customHeight="1" thickBot="1">
      <c r="A5" s="119"/>
      <c r="B5" s="120"/>
      <c r="C5" s="122"/>
      <c r="D5" s="119" t="s">
        <v>141</v>
      </c>
      <c r="E5" s="120"/>
      <c r="F5" s="119" t="s">
        <v>91</v>
      </c>
      <c r="G5" s="120"/>
      <c r="H5" s="119" t="s">
        <v>92</v>
      </c>
      <c r="I5" s="120"/>
      <c r="J5" s="119" t="s">
        <v>142</v>
      </c>
      <c r="K5" s="120"/>
      <c r="L5" s="136"/>
    </row>
    <row r="6" spans="1:12" ht="60" customHeight="1" thickBot="1">
      <c r="A6" s="46" t="s">
        <v>0</v>
      </c>
      <c r="B6" s="40" t="s">
        <v>143</v>
      </c>
      <c r="C6" s="5">
        <v>2</v>
      </c>
      <c r="D6" s="47"/>
      <c r="E6" s="5" t="s">
        <v>144</v>
      </c>
      <c r="F6" s="47"/>
      <c r="G6" s="5" t="s">
        <v>145</v>
      </c>
      <c r="H6" s="47"/>
      <c r="I6" s="5" t="s">
        <v>146</v>
      </c>
      <c r="J6" s="123"/>
      <c r="K6" s="116"/>
      <c r="L6" s="1">
        <f>IF(D6="○",C6*1,IF(F6="○",C6*3,IF(H6="○",C6*5,0)))</f>
        <v>0</v>
      </c>
    </row>
    <row r="7" spans="1:12" ht="60" customHeight="1" thickBot="1">
      <c r="A7" s="46" t="s">
        <v>1</v>
      </c>
      <c r="B7" s="40" t="s">
        <v>147</v>
      </c>
      <c r="C7" s="5">
        <v>1</v>
      </c>
      <c r="D7" s="47"/>
      <c r="E7" s="5" t="s">
        <v>148</v>
      </c>
      <c r="F7" s="47"/>
      <c r="G7" s="5" t="s">
        <v>149</v>
      </c>
      <c r="H7" s="123"/>
      <c r="I7" s="115"/>
      <c r="J7" s="115"/>
      <c r="K7" s="116"/>
      <c r="L7" s="1">
        <f>IF(D7="○",C7*1,IF(F7="○",C7*3,0))</f>
        <v>0</v>
      </c>
    </row>
    <row r="8" spans="1:12" ht="60" customHeight="1" thickBot="1">
      <c r="A8" s="45" t="s">
        <v>2</v>
      </c>
      <c r="B8" s="81" t="s">
        <v>150</v>
      </c>
      <c r="C8" s="45">
        <v>1</v>
      </c>
      <c r="D8" s="51"/>
      <c r="E8" s="45" t="s">
        <v>151</v>
      </c>
      <c r="F8" s="51"/>
      <c r="G8" s="45" t="s">
        <v>152</v>
      </c>
      <c r="H8" s="51"/>
      <c r="I8" s="45" t="s">
        <v>153</v>
      </c>
      <c r="J8" s="49"/>
      <c r="K8" s="50" t="s">
        <v>154</v>
      </c>
      <c r="L8" s="2">
        <f>IF(D8="○",C8*1,IF(F8="○",C8*3,IF(H8="○",C8*5,IF(J8="○",C8*8,0))))</f>
        <v>0</v>
      </c>
    </row>
    <row r="9" spans="1:12" ht="60" customHeight="1" thickBot="1">
      <c r="A9" s="46" t="s">
        <v>3</v>
      </c>
      <c r="B9" s="40" t="s">
        <v>155</v>
      </c>
      <c r="C9" s="5">
        <v>2</v>
      </c>
      <c r="D9" s="47"/>
      <c r="E9" s="5" t="s">
        <v>156</v>
      </c>
      <c r="F9" s="47"/>
      <c r="G9" s="5" t="s">
        <v>157</v>
      </c>
      <c r="H9" s="47"/>
      <c r="I9" s="5" t="s">
        <v>158</v>
      </c>
      <c r="J9" s="123"/>
      <c r="K9" s="116"/>
      <c r="L9" s="1">
        <f>IF(D9="○",C9*1,IF(F9="○",C9*3,IF(H9="○",C9*5,0)))</f>
        <v>0</v>
      </c>
    </row>
    <row r="10" spans="1:12" ht="60" customHeight="1" thickBot="1">
      <c r="A10" s="46" t="s">
        <v>4</v>
      </c>
      <c r="B10" s="40" t="s">
        <v>159</v>
      </c>
      <c r="C10" s="5">
        <v>2</v>
      </c>
      <c r="D10" s="123"/>
      <c r="E10" s="115"/>
      <c r="F10" s="115"/>
      <c r="G10" s="116"/>
      <c r="H10" s="47"/>
      <c r="I10" s="5" t="s">
        <v>160</v>
      </c>
      <c r="J10" s="123"/>
      <c r="K10" s="116"/>
      <c r="L10" s="1">
        <f>IF(H10="○",C10*5,0)</f>
        <v>0</v>
      </c>
    </row>
    <row r="11" spans="1:12" ht="60" customHeight="1" thickBot="1">
      <c r="A11" s="45" t="s">
        <v>5</v>
      </c>
      <c r="B11" s="81" t="s">
        <v>161</v>
      </c>
      <c r="C11" s="45">
        <v>1</v>
      </c>
      <c r="D11" s="51"/>
      <c r="E11" s="45" t="s">
        <v>101</v>
      </c>
      <c r="F11" s="49"/>
      <c r="G11" s="50" t="s">
        <v>162</v>
      </c>
      <c r="H11" s="49"/>
      <c r="I11" s="50" t="s">
        <v>163</v>
      </c>
      <c r="J11" s="123"/>
      <c r="K11" s="116"/>
      <c r="L11" s="2">
        <f>IF(D11="○",C11*1,IF(F11="○",C11*3,IF(H11="○",C11*5,0)))</f>
        <v>0</v>
      </c>
    </row>
    <row r="12" spans="1:12" ht="60" customHeight="1" thickBot="1">
      <c r="A12" s="46" t="s">
        <v>6</v>
      </c>
      <c r="B12" s="40" t="s">
        <v>164</v>
      </c>
      <c r="C12" s="5">
        <v>2</v>
      </c>
      <c r="D12" s="47"/>
      <c r="E12" s="5" t="s">
        <v>165</v>
      </c>
      <c r="F12" s="47"/>
      <c r="G12" s="5" t="s">
        <v>166</v>
      </c>
      <c r="H12" s="47"/>
      <c r="I12" s="5" t="s">
        <v>167</v>
      </c>
      <c r="J12" s="47"/>
      <c r="K12" s="82" t="s">
        <v>168</v>
      </c>
      <c r="L12" s="1">
        <f>IF(D12="○",C12*1,IF(F12="○",C12*3,IF(H12="○",C12*5,IF(J12="○",C12*8,IF(J29="○",21,IF(J30="○",30,IF(J31="○",39,IF(J32="○",48,IF(J33="○",57,IF(J34="○",66,IF(J35="○",75,IF(J36="○",84,IF(J37="○",93,0)))))))))))))</f>
        <v>0</v>
      </c>
    </row>
    <row r="13" spans="1:12" ht="60" customHeight="1" thickBot="1">
      <c r="A13" s="135" t="s">
        <v>7</v>
      </c>
      <c r="B13" s="140" t="s">
        <v>169</v>
      </c>
      <c r="C13" s="45">
        <v>2</v>
      </c>
      <c r="D13" s="49"/>
      <c r="E13" s="50" t="s">
        <v>170</v>
      </c>
      <c r="F13" s="49"/>
      <c r="G13" s="50" t="s">
        <v>171</v>
      </c>
      <c r="H13" s="49"/>
      <c r="I13" s="50" t="s">
        <v>172</v>
      </c>
      <c r="J13" s="123"/>
      <c r="K13" s="116"/>
      <c r="L13" s="2">
        <f>IF(D13="○",C13*1,IF(F13="○",C13*3,IF(H13="○",C13*5,0)))</f>
        <v>0</v>
      </c>
    </row>
    <row r="14" spans="1:12" ht="60" customHeight="1" thickBot="1">
      <c r="A14" s="136"/>
      <c r="B14" s="141"/>
      <c r="C14" s="5">
        <v>3</v>
      </c>
      <c r="D14" s="47"/>
      <c r="E14" s="1" t="s">
        <v>40</v>
      </c>
      <c r="F14" s="142"/>
      <c r="G14" s="143"/>
      <c r="H14" s="143"/>
      <c r="I14" s="143"/>
      <c r="J14" s="143"/>
      <c r="K14" s="144"/>
      <c r="L14" s="1">
        <f>IF(D14="○",C14*1,0)</f>
        <v>0</v>
      </c>
    </row>
    <row r="15" spans="1:12" ht="60" customHeight="1" thickBot="1">
      <c r="A15" s="46" t="s">
        <v>8</v>
      </c>
      <c r="B15" s="40" t="s">
        <v>173</v>
      </c>
      <c r="C15" s="5">
        <v>1</v>
      </c>
      <c r="D15" s="47"/>
      <c r="E15" s="5" t="s">
        <v>174</v>
      </c>
      <c r="F15" s="47"/>
      <c r="G15" s="5" t="s">
        <v>175</v>
      </c>
      <c r="H15" s="47"/>
      <c r="I15" s="5" t="s">
        <v>176</v>
      </c>
      <c r="J15" s="47"/>
      <c r="K15" s="5" t="s">
        <v>177</v>
      </c>
      <c r="L15" s="1">
        <f>IF(D15="○",C15*1,IF(F15="○",C15*3,IF(H15="○",C15*5,IF(J15="○",C15*8,0))))</f>
        <v>0</v>
      </c>
    </row>
    <row r="16" spans="1:12" ht="60" customHeight="1" thickBot="1">
      <c r="A16" s="45" t="s">
        <v>11</v>
      </c>
      <c r="B16" s="83" t="s">
        <v>178</v>
      </c>
      <c r="C16" s="52">
        <v>2</v>
      </c>
      <c r="D16" s="78"/>
      <c r="E16" s="52" t="s">
        <v>179</v>
      </c>
      <c r="F16" s="78"/>
      <c r="G16" s="52" t="s">
        <v>180</v>
      </c>
      <c r="H16" s="78"/>
      <c r="I16" s="52" t="s">
        <v>181</v>
      </c>
      <c r="J16" s="78"/>
      <c r="K16" s="76" t="s">
        <v>182</v>
      </c>
      <c r="L16" s="3">
        <f>IF(D16="○",C16*1,IF(F16="○",C16*3,IF(H16="○",C16*5,IF(J16="○",C16*8,0))))</f>
        <v>0</v>
      </c>
    </row>
    <row r="17" spans="1:12" ht="60" customHeight="1" thickBot="1">
      <c r="A17" s="45" t="s">
        <v>12</v>
      </c>
      <c r="B17" s="84" t="s">
        <v>183</v>
      </c>
      <c r="C17" s="45">
        <v>2</v>
      </c>
      <c r="D17" s="51"/>
      <c r="E17" s="45" t="s">
        <v>184</v>
      </c>
      <c r="F17" s="51"/>
      <c r="G17" s="45" t="s">
        <v>185</v>
      </c>
      <c r="H17" s="51"/>
      <c r="I17" s="45" t="s">
        <v>186</v>
      </c>
      <c r="J17" s="123"/>
      <c r="K17" s="116"/>
      <c r="L17" s="2">
        <f>IF(D17="○",C17*1,IF(F17="○",C17*3,IF(H17="○",C17*5,0)))</f>
        <v>0</v>
      </c>
    </row>
    <row r="18" spans="1:12" ht="60" customHeight="1" thickBot="1">
      <c r="A18" s="46" t="s">
        <v>13</v>
      </c>
      <c r="B18" s="40" t="s">
        <v>187</v>
      </c>
      <c r="C18" s="5">
        <v>1</v>
      </c>
      <c r="D18" s="123"/>
      <c r="E18" s="116"/>
      <c r="F18" s="47"/>
      <c r="G18" s="5" t="s">
        <v>188</v>
      </c>
      <c r="H18" s="47"/>
      <c r="I18" s="5" t="s">
        <v>189</v>
      </c>
      <c r="J18" s="123"/>
      <c r="K18" s="116"/>
      <c r="L18" s="1">
        <f>IF(F18="○",C18*3,IF(H18="○",C18*5,0))</f>
        <v>0</v>
      </c>
    </row>
    <row r="19" spans="1:12" ht="60" customHeight="1" thickBot="1">
      <c r="A19" s="46" t="s">
        <v>14</v>
      </c>
      <c r="B19" s="40" t="s">
        <v>190</v>
      </c>
      <c r="C19" s="5">
        <v>3</v>
      </c>
      <c r="D19" s="123"/>
      <c r="E19" s="116"/>
      <c r="F19" s="47"/>
      <c r="G19" s="5" t="s">
        <v>188</v>
      </c>
      <c r="H19" s="47"/>
      <c r="I19" s="5" t="s">
        <v>189</v>
      </c>
      <c r="J19" s="123"/>
      <c r="K19" s="116"/>
      <c r="L19" s="1">
        <f>IF(F19="○",C19*3,IF(H19="○",C19*5,0))</f>
        <v>0</v>
      </c>
    </row>
    <row r="20" spans="1:12" ht="60" customHeight="1" thickBot="1">
      <c r="A20" s="45" t="s">
        <v>16</v>
      </c>
      <c r="B20" s="84" t="s">
        <v>191</v>
      </c>
      <c r="C20" s="45">
        <v>5</v>
      </c>
      <c r="D20" s="49"/>
      <c r="E20" s="50" t="s">
        <v>192</v>
      </c>
      <c r="F20" s="49"/>
      <c r="G20" s="50" t="s">
        <v>181</v>
      </c>
      <c r="H20" s="49"/>
      <c r="I20" s="50" t="s">
        <v>182</v>
      </c>
      <c r="J20" s="123"/>
      <c r="K20" s="116"/>
      <c r="L20" s="2">
        <f>IF(D20="○",C20*1,IF(F20="○",C20*3,IF(H20="○",C20*5,0)))</f>
        <v>0</v>
      </c>
    </row>
    <row r="21" spans="1:12" ht="60" customHeight="1" thickBot="1">
      <c r="A21" s="46" t="s">
        <v>17</v>
      </c>
      <c r="B21" s="40" t="s">
        <v>193</v>
      </c>
      <c r="C21" s="5">
        <v>1</v>
      </c>
      <c r="D21" s="123"/>
      <c r="E21" s="116"/>
      <c r="F21" s="47"/>
      <c r="G21" s="5" t="s">
        <v>194</v>
      </c>
      <c r="H21" s="47"/>
      <c r="I21" s="5" t="s">
        <v>195</v>
      </c>
      <c r="J21" s="123"/>
      <c r="K21" s="116"/>
      <c r="L21" s="1">
        <f>IF(F21="○",C21*3,IF(H21="○",C21*5,0))</f>
        <v>0</v>
      </c>
    </row>
    <row r="22" spans="1:12" ht="60" customHeight="1" thickBot="1">
      <c r="A22" s="46" t="s">
        <v>18</v>
      </c>
      <c r="B22" s="85" t="s">
        <v>196</v>
      </c>
      <c r="C22" s="86">
        <v>15</v>
      </c>
      <c r="D22" s="123" t="s">
        <v>197</v>
      </c>
      <c r="E22" s="115"/>
      <c r="F22" s="115"/>
      <c r="G22" s="115"/>
      <c r="H22" s="115"/>
      <c r="I22" s="115"/>
      <c r="J22" s="115"/>
      <c r="K22" s="116"/>
      <c r="L22" s="4">
        <v>15</v>
      </c>
    </row>
    <row r="23" spans="1:12" ht="60" customHeight="1" thickBot="1">
      <c r="A23" s="123"/>
      <c r="B23" s="115"/>
      <c r="C23" s="115" t="s">
        <v>80</v>
      </c>
      <c r="D23" s="115"/>
      <c r="E23" s="115"/>
      <c r="F23" s="115"/>
      <c r="G23" s="115"/>
      <c r="H23" s="115"/>
      <c r="I23" s="115"/>
      <c r="J23" s="115"/>
      <c r="K23" s="116"/>
      <c r="L23" s="5">
        <f>SUM(L6:L22)</f>
        <v>15</v>
      </c>
    </row>
    <row r="24" spans="1:12" ht="60" customHeight="1" thickBot="1">
      <c r="A24" s="87" t="s">
        <v>60</v>
      </c>
      <c r="B24" s="88" t="s">
        <v>198</v>
      </c>
      <c r="C24" s="123" t="s">
        <v>199</v>
      </c>
      <c r="D24" s="115"/>
      <c r="E24" s="115"/>
      <c r="F24" s="115"/>
      <c r="G24" s="115"/>
      <c r="H24" s="115"/>
      <c r="I24" s="115"/>
      <c r="J24" s="115"/>
      <c r="K24" s="116"/>
      <c r="L24" s="6">
        <f>L23*4300</f>
        <v>64500</v>
      </c>
    </row>
    <row r="25" spans="1:12" ht="60" customHeight="1" thickBot="1">
      <c r="A25" s="87" t="s">
        <v>61</v>
      </c>
      <c r="B25" s="88" t="s">
        <v>200</v>
      </c>
      <c r="C25" s="132" t="s">
        <v>201</v>
      </c>
      <c r="D25" s="133"/>
      <c r="E25" s="133"/>
      <c r="F25" s="133"/>
      <c r="G25" s="134"/>
      <c r="H25" s="54">
        <v>0</v>
      </c>
      <c r="I25" s="126" t="s">
        <v>202</v>
      </c>
      <c r="J25" s="127"/>
      <c r="K25" s="128"/>
      <c r="L25" s="5">
        <f>H25</f>
        <v>0</v>
      </c>
    </row>
    <row r="26" spans="1:12" ht="60" customHeight="1" thickBot="1">
      <c r="A26" s="89" t="s">
        <v>62</v>
      </c>
      <c r="B26" s="90" t="s">
        <v>203</v>
      </c>
      <c r="C26" s="137" t="s">
        <v>204</v>
      </c>
      <c r="D26" s="138"/>
      <c r="E26" s="138"/>
      <c r="F26" s="138"/>
      <c r="G26" s="138"/>
      <c r="H26" s="138"/>
      <c r="I26" s="138"/>
      <c r="J26" s="138"/>
      <c r="K26" s="139"/>
      <c r="L26" s="7">
        <f>L24*L25</f>
        <v>0</v>
      </c>
    </row>
    <row r="27" spans="1:12" ht="15.75">
      <c r="A27" s="25" t="s">
        <v>22</v>
      </c>
      <c r="B27" s="26" t="s">
        <v>23</v>
      </c>
      <c r="I27" s="21" t="s">
        <v>28</v>
      </c>
      <c r="J27" s="38"/>
      <c r="K27" s="14"/>
      <c r="L27" s="30"/>
    </row>
    <row r="28" spans="1:12" ht="15.75">
      <c r="A28" s="17"/>
      <c r="B28" s="15"/>
      <c r="I28" s="22" t="s">
        <v>41</v>
      </c>
      <c r="J28" s="39"/>
      <c r="K28" s="22"/>
      <c r="L28" s="19"/>
    </row>
    <row r="29" spans="1:12" ht="15.75">
      <c r="I29" s="23" t="s">
        <v>42</v>
      </c>
      <c r="J29" s="29"/>
      <c r="K29" s="22" t="s">
        <v>59</v>
      </c>
    </row>
    <row r="30" spans="1:12" ht="15.75">
      <c r="I30" s="23" t="s">
        <v>43</v>
      </c>
      <c r="J30" s="29"/>
      <c r="K30" s="22" t="s">
        <v>44</v>
      </c>
    </row>
    <row r="31" spans="1:12" ht="15.75">
      <c r="I31" s="23" t="s">
        <v>45</v>
      </c>
      <c r="J31" s="29"/>
      <c r="K31" s="22" t="s">
        <v>46</v>
      </c>
    </row>
    <row r="32" spans="1:12" ht="15.75">
      <c r="I32" s="23" t="s">
        <v>47</v>
      </c>
      <c r="J32" s="29"/>
      <c r="K32" s="22" t="s">
        <v>48</v>
      </c>
    </row>
    <row r="33" spans="9:11" ht="15.75">
      <c r="I33" s="24" t="s">
        <v>49</v>
      </c>
      <c r="J33" s="29"/>
      <c r="K33" s="22" t="s">
        <v>50</v>
      </c>
    </row>
    <row r="34" spans="9:11" ht="15.75">
      <c r="I34" s="24" t="s">
        <v>51</v>
      </c>
      <c r="J34" s="28"/>
      <c r="K34" s="22" t="s">
        <v>52</v>
      </c>
    </row>
    <row r="35" spans="9:11" ht="15.75">
      <c r="I35" s="24" t="s">
        <v>53</v>
      </c>
      <c r="J35" s="28"/>
      <c r="K35" s="22" t="s">
        <v>54</v>
      </c>
    </row>
    <row r="36" spans="9:11" ht="15.75">
      <c r="I36" s="24" t="s">
        <v>55</v>
      </c>
      <c r="J36" s="28"/>
      <c r="K36" s="22" t="s">
        <v>56</v>
      </c>
    </row>
    <row r="37" spans="9:11" ht="15.75">
      <c r="I37" s="24" t="s">
        <v>57</v>
      </c>
      <c r="J37" s="27"/>
      <c r="K37" s="22" t="s">
        <v>58</v>
      </c>
    </row>
  </sheetData>
  <dataConsolidate/>
  <mergeCells count="38">
    <mergeCell ref="A23:B23"/>
    <mergeCell ref="J9:K9"/>
    <mergeCell ref="H7:K7"/>
    <mergeCell ref="J6:K6"/>
    <mergeCell ref="B13:B14"/>
    <mergeCell ref="A13:A14"/>
    <mergeCell ref="F14:K14"/>
    <mergeCell ref="J13:K13"/>
    <mergeCell ref="D10:G10"/>
    <mergeCell ref="J10:K10"/>
    <mergeCell ref="J11:K11"/>
    <mergeCell ref="J20:K20"/>
    <mergeCell ref="J19:K19"/>
    <mergeCell ref="J18:K18"/>
    <mergeCell ref="J17:K17"/>
    <mergeCell ref="D18:E18"/>
    <mergeCell ref="D19:E19"/>
    <mergeCell ref="C26:K26"/>
    <mergeCell ref="C23:K23"/>
    <mergeCell ref="D22:K22"/>
    <mergeCell ref="D21:E21"/>
    <mergeCell ref="J21:K21"/>
    <mergeCell ref="A1:B1"/>
    <mergeCell ref="A2:L2"/>
    <mergeCell ref="I25:K25"/>
    <mergeCell ref="C24:K24"/>
    <mergeCell ref="C25:G25"/>
    <mergeCell ref="A4:B5"/>
    <mergeCell ref="C4:C5"/>
    <mergeCell ref="D4:E4"/>
    <mergeCell ref="D5:E5"/>
    <mergeCell ref="F4:G4"/>
    <mergeCell ref="F5:G5"/>
    <mergeCell ref="H4:I4"/>
    <mergeCell ref="H5:I5"/>
    <mergeCell ref="J4:K4"/>
    <mergeCell ref="J5:K5"/>
    <mergeCell ref="L4:L5"/>
  </mergeCells>
  <phoneticPr fontId="7"/>
  <dataValidations count="2">
    <dataValidation type="list" allowBlank="1" showInputMessage="1" showErrorMessage="1" sqref="H6 J8 D6:D9 F6:F9 J12 F11:F13 H8:H13 J15:J16 D11:D17 D20 F15:F21 H15:H21 J29:J37">
      <formula1>"○,　,"</formula1>
    </dataValidation>
    <dataValidation type="list" allowBlank="1" showInputMessage="1" showErrorMessage="1" sqref="H25">
      <formula1>"１,２,３,４,５,６,７,８,９,１０,１１,１２,１３,１４,１５,１６,１７,１８,１９,２０,　,０,"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