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H30.9.1積算表・ポイント算出表エクセルへ\山森さま９月11日修正分(CRCポイント表）\"/>
    </mc:Choice>
  </mc:AlternateContent>
  <bookViews>
    <workbookView xWindow="0" yWindow="0" windowWidth="20490" windowHeight="7230"/>
  </bookViews>
  <sheets>
    <sheet name="経費積算表（製造販売後臨床試験）" sheetId="1" r:id="rId1"/>
    <sheet name="臨床研究費ポイント算出表" sheetId="2" r:id="rId2"/>
    <sheet name="CRC経費ポイント算出表" sheetId="3" r:id="rId3"/>
    <sheet name="治験薬管理経費ポイント算出表" sheetId="4" r:id="rId4"/>
  </sheets>
  <definedNames>
    <definedName name="_xlnm.Print_Area" localSheetId="2">CRC経費ポイント算出表!$A$1:$L$38</definedName>
    <definedName name="_xlnm.Print_Area" localSheetId="0">'経費積算表（製造販売後臨床試験）'!$A$1:$D$19</definedName>
    <definedName name="_xlnm.Print_Area" localSheetId="3">治験薬管理経費ポイント算出表!$A$1:$M$35</definedName>
    <definedName name="_xlnm.Print_Area" localSheetId="1">臨床研究費ポイント算出表!$A$1:$L$37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5" i="1" l="1"/>
  <c r="L12" i="3" l="1"/>
  <c r="L11" i="2"/>
  <c r="L7" i="3" l="1"/>
  <c r="L7" i="4" l="1"/>
  <c r="L17" i="4" l="1"/>
  <c r="L16" i="4"/>
  <c r="L15" i="4"/>
  <c r="L13" i="4"/>
  <c r="L12" i="4"/>
  <c r="L11" i="4"/>
  <c r="L10" i="4"/>
  <c r="L9" i="4"/>
  <c r="L8" i="4"/>
  <c r="L6" i="4"/>
  <c r="L21" i="3"/>
  <c r="L20" i="3"/>
  <c r="L19" i="3"/>
  <c r="L18" i="3"/>
  <c r="L17" i="3"/>
  <c r="L16" i="3"/>
  <c r="L15" i="3"/>
  <c r="L14" i="3"/>
  <c r="L13" i="3"/>
  <c r="L11" i="3" l="1"/>
  <c r="L10" i="3"/>
  <c r="L9" i="3"/>
  <c r="L8" i="3"/>
  <c r="L6" i="3"/>
  <c r="L21" i="2"/>
  <c r="L20" i="2"/>
  <c r="L16" i="2"/>
  <c r="L15" i="2"/>
  <c r="L14" i="2"/>
  <c r="L13" i="2"/>
  <c r="L12" i="2"/>
  <c r="L10" i="2"/>
  <c r="L9" i="2"/>
  <c r="L6" i="2"/>
  <c r="L7" i="2"/>
  <c r="L8" i="2"/>
  <c r="L20" i="4" l="1"/>
  <c r="L25" i="3"/>
  <c r="L24" i="2"/>
  <c r="L14" i="4" l="1"/>
  <c r="L18" i="4" l="1"/>
  <c r="D8" i="1" l="1"/>
  <c r="L23" i="3" l="1"/>
  <c r="L19" i="4" l="1"/>
  <c r="L21" i="4" s="1"/>
  <c r="D10" i="1" s="1"/>
  <c r="L24" i="3"/>
  <c r="L26" i="3" s="1"/>
  <c r="D9" i="1" s="1"/>
  <c r="L19" i="2"/>
  <c r="L22" i="2" s="1"/>
  <c r="L23" i="2" l="1"/>
  <c r="L25" i="2" s="1"/>
  <c r="D6" i="1" s="1"/>
  <c r="D11" i="1" l="1"/>
  <c r="D12" i="1" s="1"/>
  <c r="D13" i="1" s="1"/>
  <c r="D14" i="1" s="1"/>
  <c r="D16" i="1" l="1"/>
</calcChain>
</file>

<file path=xl/sharedStrings.xml><?xml version="1.0" encoding="utf-8"?>
<sst xmlns="http://schemas.openxmlformats.org/spreadsheetml/2006/main" count="392" uniqueCount="246">
  <si>
    <t>(1)+ (2)+ (3)+ (4) + (5) + (6)</t>
  </si>
  <si>
    <t>(7)×0.3</t>
  </si>
  <si>
    <t>(7)+(8)</t>
  </si>
  <si>
    <t>(9)+(10)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</si>
  <si>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</si>
  <si>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</si>
  <si>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</si>
  <si>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</si>
  <si>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</si>
  <si>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</si>
  <si>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</si>
  <si>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</si>
  <si>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</si>
  <si>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</si>
  <si>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</si>
  <si>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</si>
  <si>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</si>
  <si>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</si>
  <si>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</si>
  <si>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</si>
  <si>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r>
      <t>CRC</t>
    </r>
    <r>
      <rPr>
        <b/>
        <sz val="18"/>
        <color theme="1"/>
        <rFont val="ＭＳ 明朝"/>
        <family val="1"/>
        <charset val="128"/>
      </rPr>
      <t>経費ポイント算出表</t>
    </r>
  </si>
  <si>
    <t>S</t>
    <phoneticPr fontId="4"/>
  </si>
  <si>
    <r>
      <t>5</t>
    </r>
    <r>
      <rPr>
        <sz val="12"/>
        <color theme="1"/>
        <rFont val="ＭＳ 明朝"/>
        <family val="1"/>
        <charset val="128"/>
      </rPr>
      <t>回以下</t>
    </r>
  </si>
  <si>
    <r>
      <t>1</t>
    </r>
    <r>
      <rPr>
        <sz val="12"/>
        <color theme="1"/>
        <rFont val="ＭＳ 明朝"/>
        <family val="1"/>
        <charset val="128"/>
      </rPr>
      <t>回</t>
    </r>
  </si>
  <si>
    <r>
      <t>2</t>
    </r>
    <r>
      <rPr>
        <sz val="12"/>
        <color theme="1"/>
        <rFont val="ＭＳ 明朝"/>
        <family val="1"/>
        <charset val="128"/>
      </rPr>
      <t>回以上</t>
    </r>
  </si>
  <si>
    <r>
      <t>3</t>
    </r>
    <r>
      <rPr>
        <sz val="12"/>
        <color theme="1"/>
        <rFont val="ＭＳ 明朝"/>
        <family val="1"/>
        <charset val="128"/>
      </rPr>
      <t>以上</t>
    </r>
  </si>
  <si>
    <r>
      <t>IVRS</t>
    </r>
    <r>
      <rPr>
        <sz val="12"/>
        <color theme="1"/>
        <rFont val="ＭＳ 明朝"/>
        <family val="1"/>
        <charset val="128"/>
      </rPr>
      <t>／</t>
    </r>
    <r>
      <rPr>
        <sz val="12"/>
        <color theme="1"/>
        <rFont val="Century"/>
        <family val="1"/>
      </rPr>
      <t>IWRS</t>
    </r>
    <r>
      <rPr>
        <sz val="12"/>
        <color theme="1"/>
        <rFont val="ＭＳ 明朝"/>
        <family val="1"/>
        <charset val="128"/>
      </rPr>
      <t>の利用</t>
    </r>
  </si>
  <si>
    <t>M</t>
    <phoneticPr fontId="4"/>
  </si>
  <si>
    <t>N</t>
    <phoneticPr fontId="4"/>
  </si>
  <si>
    <t>O</t>
    <phoneticPr fontId="4"/>
  </si>
  <si>
    <r>
      <t>1</t>
    </r>
    <r>
      <rPr>
        <sz val="12"/>
        <color theme="1"/>
        <rFont val="ＭＳ 明朝"/>
        <family val="1"/>
        <charset val="128"/>
      </rPr>
      <t>症例あたりの算出額</t>
    </r>
    <phoneticPr fontId="4"/>
  </si>
  <si>
    <t>P</t>
    <phoneticPr fontId="4"/>
  </si>
  <si>
    <t>R</t>
    <phoneticPr fontId="4"/>
  </si>
  <si>
    <r>
      <t>4</t>
    </r>
    <r>
      <rPr>
        <sz val="12"/>
        <color theme="1"/>
        <rFont val="ＭＳ 明朝"/>
        <family val="1"/>
        <charset val="128"/>
      </rPr>
      <t>週以内</t>
    </r>
  </si>
  <si>
    <r>
      <t>25</t>
    </r>
    <r>
      <rPr>
        <sz val="12"/>
        <color theme="1"/>
        <rFont val="ＭＳ 明朝"/>
        <family val="1"/>
        <charset val="128"/>
      </rPr>
      <t>項目以内</t>
    </r>
  </si>
  <si>
    <r>
      <t>101</t>
    </r>
    <r>
      <rPr>
        <sz val="12"/>
        <color theme="1"/>
        <rFont val="ＭＳ 明朝"/>
        <family val="1"/>
        <charset val="128"/>
      </rPr>
      <t>項目以上</t>
    </r>
  </si>
  <si>
    <r>
      <t>4</t>
    </r>
    <r>
      <rPr>
        <sz val="12"/>
        <color theme="1"/>
        <rFont val="ＭＳ 明朝"/>
        <family val="1"/>
        <charset val="128"/>
      </rPr>
      <t>回以上</t>
    </r>
  </si>
  <si>
    <r>
      <t>5</t>
    </r>
    <r>
      <rPr>
        <sz val="12"/>
        <color theme="1"/>
        <rFont val="ＭＳ 明朝"/>
        <family val="1"/>
        <charset val="128"/>
      </rPr>
      <t>項目以下</t>
    </r>
  </si>
  <si>
    <r>
      <t>6</t>
    </r>
    <r>
      <rPr>
        <sz val="12"/>
        <color theme="1"/>
        <rFont val="ＭＳ 明朝"/>
        <family val="1"/>
        <charset val="128"/>
      </rPr>
      <t>項目以上</t>
    </r>
  </si>
  <si>
    <r>
      <t>30</t>
    </r>
    <r>
      <rPr>
        <sz val="12"/>
        <color theme="1"/>
        <rFont val="ＭＳ 明朝"/>
        <family val="1"/>
        <charset val="128"/>
      </rPr>
      <t>枚以内</t>
    </r>
  </si>
  <si>
    <r>
      <t>51</t>
    </r>
    <r>
      <rPr>
        <sz val="12"/>
        <color theme="1"/>
        <rFont val="ＭＳ 明朝"/>
        <family val="1"/>
        <charset val="128"/>
      </rPr>
      <t>枚以上</t>
    </r>
  </si>
  <si>
    <r>
      <t>1</t>
    </r>
    <r>
      <rPr>
        <sz val="12"/>
        <color theme="1"/>
        <rFont val="ＭＳ Ｐ明朝"/>
        <family val="1"/>
        <charset val="128"/>
      </rPr>
      <t>症例あたりの算出額</t>
    </r>
    <rPh sb="1" eb="3">
      <t>ショウレイ</t>
    </rPh>
    <rPh sb="7" eb="9">
      <t>サンシュツ</t>
    </rPh>
    <rPh sb="9" eb="10">
      <t>ガク</t>
    </rPh>
    <phoneticPr fontId="4"/>
  </si>
  <si>
    <t>N</t>
    <phoneticPr fontId="4"/>
  </si>
  <si>
    <t>Q</t>
    <phoneticPr fontId="4"/>
  </si>
  <si>
    <r>
      <t>5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24</t>
    </r>
    <r>
      <rPr>
        <sz val="12"/>
        <color theme="1"/>
        <rFont val="ＭＳ 明朝"/>
        <family val="1"/>
        <charset val="128"/>
      </rPr>
      <t>週</t>
    </r>
  </si>
  <si>
    <r>
      <t>25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49</t>
    </r>
    <r>
      <rPr>
        <sz val="12"/>
        <color theme="1"/>
        <rFont val="ＭＳ 明朝"/>
        <family val="1"/>
        <charset val="128"/>
      </rPr>
      <t>週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</si>
  <si>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1</t>
    </r>
    <r>
      <rPr>
        <sz val="12"/>
        <color theme="1"/>
        <rFont val="ＭＳ 明朝"/>
        <family val="1"/>
        <charset val="128"/>
      </rPr>
      <t>回以内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</si>
  <si>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2</t>
    </r>
    <r>
      <rPr>
        <sz val="12"/>
        <color theme="1"/>
        <rFont val="ＭＳ 明朝"/>
        <family val="1"/>
        <charset val="128"/>
      </rPr>
      <t>回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</si>
  <si>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回以上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</si>
  <si>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4</t>
    </r>
    <r>
      <rPr>
        <sz val="12"/>
        <color theme="1"/>
        <rFont val="ＭＳ 明朝"/>
        <family val="1"/>
        <charset val="128"/>
      </rPr>
      <t>回以上</t>
    </r>
  </si>
  <si>
    <r>
      <t>26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50</t>
    </r>
    <r>
      <rPr>
        <sz val="12"/>
        <color theme="1"/>
        <rFont val="ＭＳ 明朝"/>
        <family val="1"/>
        <charset val="128"/>
      </rPr>
      <t>項目</t>
    </r>
  </si>
  <si>
    <r>
      <t>51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100</t>
    </r>
    <r>
      <rPr>
        <sz val="12"/>
        <color theme="1"/>
        <rFont val="ＭＳ 明朝"/>
        <family val="1"/>
        <charset val="128"/>
      </rPr>
      <t>項目</t>
    </r>
  </si>
  <si>
    <r>
      <t>2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回</t>
    </r>
  </si>
  <si>
    <r>
      <t>50</t>
    </r>
    <r>
      <rPr>
        <sz val="12"/>
        <color theme="1"/>
        <rFont val="ＭＳ 明朝"/>
        <family val="1"/>
        <charset val="128"/>
      </rPr>
      <t>項目以内</t>
    </r>
  </si>
  <si>
    <r>
      <t>EDC</t>
    </r>
    <r>
      <rPr>
        <sz val="12"/>
        <color theme="1"/>
        <rFont val="ＭＳ 明朝"/>
        <family val="1"/>
        <charset val="128"/>
      </rPr>
      <t>入力</t>
    </r>
  </si>
  <si>
    <r>
      <t>15</t>
    </r>
    <r>
      <rPr>
        <sz val="12"/>
        <color theme="1"/>
        <rFont val="ＭＳ 明朝"/>
        <family val="1"/>
        <charset val="128"/>
      </rPr>
      <t>ポイント加算</t>
    </r>
  </si>
  <si>
    <r>
      <t>CRC</t>
    </r>
    <r>
      <rPr>
        <sz val="12"/>
        <color theme="1"/>
        <rFont val="ＭＳ 明朝"/>
        <family val="1"/>
        <charset val="128"/>
      </rPr>
      <t>経費</t>
    </r>
    <phoneticPr fontId="4"/>
  </si>
  <si>
    <t>Q</t>
    <phoneticPr fontId="4"/>
  </si>
  <si>
    <r>
      <t>1</t>
    </r>
    <r>
      <rPr>
        <sz val="12"/>
        <color theme="1"/>
        <rFont val="ＭＳ Ｐ明朝"/>
        <family val="1"/>
        <charset val="128"/>
      </rPr>
      <t>症例あたりの算出額（</t>
    </r>
    <r>
      <rPr>
        <sz val="12"/>
        <color theme="1"/>
        <rFont val="Century"/>
        <family val="1"/>
      </rPr>
      <t>P</t>
    </r>
    <r>
      <rPr>
        <sz val="12"/>
        <color theme="1"/>
        <rFont val="ＭＳ Ｐ明朝"/>
        <family val="1"/>
        <charset val="128"/>
      </rPr>
      <t>）</t>
    </r>
    <r>
      <rPr>
        <sz val="12"/>
        <color theme="1"/>
        <rFont val="Century"/>
        <family val="1"/>
      </rPr>
      <t>×</t>
    </r>
    <r>
      <rPr>
        <sz val="12"/>
        <color theme="1"/>
        <rFont val="ＭＳ Ｐ明朝"/>
        <family val="1"/>
        <charset val="128"/>
      </rPr>
      <t>契約症例数（</t>
    </r>
    <r>
      <rPr>
        <sz val="12"/>
        <color theme="1"/>
        <rFont val="Century"/>
        <family val="1"/>
      </rPr>
      <t>Q</t>
    </r>
    <r>
      <rPr>
        <sz val="12"/>
        <color theme="1"/>
        <rFont val="ＭＳ Ｐ明朝"/>
        <family val="1"/>
        <charset val="128"/>
      </rPr>
      <t>）</t>
    </r>
    <phoneticPr fontId="4"/>
  </si>
  <si>
    <t>注1</t>
    <rPh sb="0" eb="1">
      <t>チュウ</t>
    </rPh>
    <phoneticPr fontId="4"/>
  </si>
  <si>
    <t>注2</t>
    <rPh sb="0" eb="1">
      <t>チュウ</t>
    </rPh>
    <phoneticPr fontId="4"/>
  </si>
  <si>
    <t>注3</t>
    <rPh sb="0" eb="1">
      <t>チュウ</t>
    </rPh>
    <phoneticPr fontId="4"/>
  </si>
  <si>
    <t>注4</t>
    <rPh sb="0" eb="1">
      <t>チュウ</t>
    </rPh>
    <phoneticPr fontId="4"/>
  </si>
  <si>
    <t>契約症例数を記入してください。</t>
    <rPh sb="0" eb="2">
      <t>ケイヤク</t>
    </rPh>
    <rPh sb="2" eb="4">
      <t>ショウレイ</t>
    </rPh>
    <rPh sb="4" eb="5">
      <t>スウ</t>
    </rPh>
    <rPh sb="6" eb="8">
      <t>キニュウ</t>
    </rPh>
    <phoneticPr fontId="4"/>
  </si>
  <si>
    <t>ﾌﾟﾛﾄｺｰﾙ上の規定投薬回数を記入してください。</t>
    <rPh sb="7" eb="8">
      <t>ジョウ</t>
    </rPh>
    <rPh sb="9" eb="11">
      <t>キテイ</t>
    </rPh>
    <rPh sb="11" eb="13">
      <t>トウヤク</t>
    </rPh>
    <rPh sb="13" eb="15">
      <t>カイスウ</t>
    </rPh>
    <rPh sb="16" eb="18">
      <t>キニュウ</t>
    </rPh>
    <phoneticPr fontId="4"/>
  </si>
  <si>
    <t>①及び②の年月を記入してください。</t>
    <rPh sb="1" eb="2">
      <t>オヨ</t>
    </rPh>
    <rPh sb="5" eb="7">
      <t>ネンゲツ</t>
    </rPh>
    <rPh sb="8" eb="10">
      <t>キニュウ</t>
    </rPh>
    <phoneticPr fontId="4"/>
  </si>
  <si>
    <r>
      <t>1</t>
    </r>
    <r>
      <rPr>
        <sz val="12"/>
        <color theme="1"/>
        <rFont val="ＭＳ 明朝"/>
        <family val="1"/>
        <charset val="128"/>
      </rPr>
      <t>年以内</t>
    </r>
    <r>
      <rPr>
        <sz val="12"/>
        <color theme="1"/>
        <rFont val="Century"/>
        <family val="1"/>
      </rPr>
      <t/>
    </r>
    <phoneticPr fontId="4"/>
  </si>
  <si>
    <r>
      <t>3</t>
    </r>
    <r>
      <rPr>
        <sz val="12"/>
        <color theme="1"/>
        <rFont val="ＭＳ 明朝"/>
        <family val="1"/>
        <charset val="128"/>
      </rPr>
      <t>年未満</t>
    </r>
    <r>
      <rPr>
        <sz val="12"/>
        <color theme="1"/>
        <rFont val="Century"/>
        <family val="1"/>
      </rPr>
      <t/>
    </r>
    <phoneticPr fontId="4"/>
  </si>
  <si>
    <r>
      <t>3</t>
    </r>
    <r>
      <rPr>
        <sz val="12"/>
        <color theme="1"/>
        <rFont val="ＭＳ 明朝"/>
        <family val="1"/>
        <charset val="128"/>
      </rPr>
      <t>年以上</t>
    </r>
    <r>
      <rPr>
        <sz val="12"/>
        <color theme="1"/>
        <rFont val="Century"/>
        <family val="1"/>
      </rPr>
      <t/>
    </r>
    <phoneticPr fontId="4"/>
  </si>
  <si>
    <r>
      <t>(</t>
    </r>
    <r>
      <rPr>
        <sz val="12"/>
        <color theme="1"/>
        <rFont val="ＭＳ Ｐ明朝"/>
        <family val="1"/>
        <charset val="128"/>
      </rPr>
      <t>生存調査がある場合は</t>
    </r>
    <r>
      <rPr>
        <sz val="12"/>
        <color theme="1"/>
        <rFont val="Century"/>
        <family val="1"/>
      </rPr>
      <t>3</t>
    </r>
    <r>
      <rPr>
        <sz val="12"/>
        <color theme="1"/>
        <rFont val="ＭＳ Ｐ明朝"/>
        <family val="1"/>
        <charset val="128"/>
      </rPr>
      <t>ﾎﾟｲﾝﾄ加算</t>
    </r>
    <r>
      <rPr>
        <sz val="12"/>
        <color theme="1"/>
        <rFont val="Century"/>
        <family val="1"/>
      </rPr>
      <t>)</t>
    </r>
    <phoneticPr fontId="4"/>
  </si>
  <si>
    <t>○を1か所に記入していただくと、自動計算されます。</t>
    <rPh sb="6" eb="8">
      <t>キニュウ</t>
    </rPh>
    <rPh sb="16" eb="18">
      <t>ジドウ</t>
    </rPh>
    <rPh sb="18" eb="20">
      <t>ケイサン</t>
    </rPh>
    <phoneticPr fontId="16"/>
  </si>
  <si>
    <r>
      <rPr>
        <b/>
        <sz val="18"/>
        <color theme="1"/>
        <rFont val="ＭＳ 明朝"/>
        <family val="1"/>
        <charset val="128"/>
      </rPr>
      <t>治験薬管理経費ポイント算出表</t>
    </r>
  </si>
  <si>
    <r>
      <rPr>
        <sz val="12"/>
        <color theme="1"/>
        <rFont val="ＭＳ 明朝"/>
        <family val="1"/>
        <charset val="128"/>
      </rPr>
      <t>要素</t>
    </r>
  </si>
  <si>
    <r>
      <rPr>
        <sz val="12"/>
        <color theme="1"/>
        <rFont val="ＭＳ Ｐ明朝"/>
        <family val="1"/>
        <charset val="128"/>
      </rPr>
      <t>ウエイト</t>
    </r>
  </si>
  <si>
    <r>
      <rPr>
        <sz val="12"/>
        <color theme="1"/>
        <rFont val="ＭＳ 明朝"/>
        <family val="1"/>
        <charset val="128"/>
      </rPr>
      <t>Ⅰ</t>
    </r>
  </si>
  <si>
    <r>
      <rPr>
        <sz val="12"/>
        <color theme="1"/>
        <rFont val="ＭＳ 明朝"/>
        <family val="1"/>
        <charset val="128"/>
      </rPr>
      <t>Ⅱ</t>
    </r>
  </si>
  <si>
    <r>
      <rPr>
        <sz val="12"/>
        <color theme="1"/>
        <rFont val="ＭＳ 明朝"/>
        <family val="1"/>
        <charset val="128"/>
      </rPr>
      <t>Ⅲ</t>
    </r>
  </si>
  <si>
    <r>
      <rPr>
        <sz val="12"/>
        <color theme="1"/>
        <rFont val="ＭＳ 明朝"/>
        <family val="1"/>
        <charset val="128"/>
      </rPr>
      <t>Ⅳ</t>
    </r>
  </si>
  <si>
    <r>
      <rPr>
        <sz val="12"/>
        <color theme="1"/>
        <rFont val="ＭＳ 明朝"/>
        <family val="1"/>
        <charset val="128"/>
      </rPr>
      <t>計</t>
    </r>
  </si>
  <si>
    <r>
      <rPr>
        <sz val="12"/>
        <color theme="1"/>
        <rFont val="ＭＳ 明朝"/>
        <family val="1"/>
        <charset val="128"/>
      </rPr>
      <t>デザイン</t>
    </r>
  </si>
  <si>
    <r>
      <rPr>
        <sz val="12"/>
        <color theme="1"/>
        <rFont val="ＭＳ 明朝"/>
        <family val="1"/>
        <charset val="128"/>
      </rPr>
      <t>オープン</t>
    </r>
  </si>
  <si>
    <r>
      <rPr>
        <sz val="12"/>
        <color theme="1"/>
        <rFont val="ＭＳ 明朝"/>
        <family val="1"/>
        <charset val="128"/>
      </rPr>
      <t>単盲検</t>
    </r>
  </si>
  <si>
    <r>
      <rPr>
        <sz val="12"/>
        <color theme="1"/>
        <rFont val="ＭＳ 明朝"/>
        <family val="1"/>
        <charset val="128"/>
      </rPr>
      <t>二重盲検</t>
    </r>
  </si>
  <si>
    <r>
      <rPr>
        <sz val="12"/>
        <color theme="1"/>
        <rFont val="ＭＳ 明朝"/>
        <family val="1"/>
        <charset val="128"/>
      </rPr>
      <t>投与期間</t>
    </r>
  </si>
  <si>
    <r>
      <rPr>
        <sz val="12"/>
        <color theme="1"/>
        <rFont val="ＭＳ 明朝"/>
        <family val="1"/>
        <charset val="128"/>
      </rPr>
      <t>払出回数</t>
    </r>
  </si>
  <si>
    <r>
      <rPr>
        <sz val="12"/>
        <color theme="1"/>
        <rFont val="ＭＳ 明朝"/>
        <family val="1"/>
        <charset val="128"/>
      </rPr>
      <t>単回</t>
    </r>
  </si>
  <si>
    <r>
      <rPr>
        <sz val="12"/>
        <color theme="1"/>
        <rFont val="ＭＳ 明朝"/>
        <family val="1"/>
        <charset val="128"/>
      </rPr>
      <t>６回以上</t>
    </r>
  </si>
  <si>
    <r>
      <rPr>
        <sz val="12"/>
        <color theme="1"/>
        <rFont val="ＭＳ 明朝"/>
        <family val="1"/>
        <charset val="128"/>
      </rPr>
      <t>払出方法の変更</t>
    </r>
  </si>
  <si>
    <r>
      <rPr>
        <sz val="12"/>
        <color theme="1"/>
        <rFont val="ＭＳ 明朝"/>
        <family val="1"/>
        <charset val="128"/>
      </rPr>
      <t>なし</t>
    </r>
  </si>
  <si>
    <r>
      <rPr>
        <sz val="12"/>
        <color theme="1"/>
        <rFont val="ＭＳ 明朝"/>
        <family val="1"/>
        <charset val="128"/>
      </rPr>
      <t>払出時の確認事項</t>
    </r>
  </si>
  <si>
    <r>
      <rPr>
        <sz val="12"/>
        <color theme="1"/>
        <rFont val="ＭＳ 明朝"/>
        <family val="1"/>
        <charset val="128"/>
      </rPr>
      <t>有</t>
    </r>
  </si>
  <si>
    <r>
      <rPr>
        <sz val="12"/>
        <color theme="1"/>
        <rFont val="ＭＳ 明朝"/>
        <family val="1"/>
        <charset val="128"/>
      </rPr>
      <t>保存条件</t>
    </r>
  </si>
  <si>
    <r>
      <rPr>
        <sz val="12"/>
        <color theme="1"/>
        <rFont val="ＭＳ 明朝"/>
        <family val="1"/>
        <charset val="128"/>
      </rPr>
      <t>室温</t>
    </r>
  </si>
  <si>
    <r>
      <rPr>
        <sz val="12"/>
        <color theme="1"/>
        <rFont val="ＭＳ 明朝"/>
        <family val="1"/>
        <charset val="128"/>
      </rPr>
      <t>冷所又は遮光</t>
    </r>
  </si>
  <si>
    <r>
      <rPr>
        <sz val="12"/>
        <color theme="1"/>
        <rFont val="ＭＳ 明朝"/>
        <family val="1"/>
        <charset val="128"/>
      </rPr>
      <t>冷凍</t>
    </r>
  </si>
  <si>
    <r>
      <rPr>
        <sz val="12"/>
        <color theme="1"/>
        <rFont val="ＭＳ 明朝"/>
        <family val="1"/>
        <charset val="128"/>
      </rPr>
      <t>治験薬の種目</t>
    </r>
  </si>
  <si>
    <r>
      <rPr>
        <sz val="12"/>
        <color theme="1"/>
        <rFont val="ＭＳ 明朝"/>
        <family val="1"/>
        <charset val="128"/>
      </rPr>
      <t>Ⅱ及びⅢ以外</t>
    </r>
    <phoneticPr fontId="4"/>
  </si>
  <si>
    <r>
      <rPr>
        <sz val="12"/>
        <color theme="1"/>
        <rFont val="ＭＳ 明朝"/>
        <family val="1"/>
        <charset val="128"/>
      </rPr>
      <t>毒・劇薬</t>
    </r>
  </si>
  <si>
    <r>
      <rPr>
        <sz val="12"/>
        <color theme="1"/>
        <rFont val="ＭＳ 明朝"/>
        <family val="1"/>
        <charset val="128"/>
      </rPr>
      <t>向精神薬・麻薬</t>
    </r>
    <phoneticPr fontId="4"/>
  </si>
  <si>
    <r>
      <rPr>
        <sz val="12"/>
        <color theme="1"/>
        <rFont val="ＭＳ 明朝"/>
        <family val="1"/>
        <charset val="128"/>
      </rPr>
      <t>治験薬規格数</t>
    </r>
  </si>
  <si>
    <r>
      <rPr>
        <sz val="12"/>
        <color theme="1"/>
        <rFont val="ＭＳ 明朝"/>
        <family val="1"/>
        <charset val="128"/>
      </rPr>
      <t>治験薬管理期間</t>
    </r>
  </si>
  <si>
    <r>
      <rPr>
        <sz val="12"/>
        <color theme="1"/>
        <rFont val="ＭＳ 明朝"/>
        <family val="1"/>
        <charset val="128"/>
      </rPr>
      <t>薬剤調製（ﾚｼﾞﾒﾝ登録）</t>
    </r>
  </si>
  <si>
    <r>
      <rPr>
        <sz val="12"/>
        <color theme="1"/>
        <rFont val="ＭＳ 明朝"/>
        <family val="1"/>
        <charset val="128"/>
      </rPr>
      <t>薬剤調製（投薬）</t>
    </r>
  </si>
  <si>
    <r>
      <rPr>
        <sz val="12"/>
        <color theme="1"/>
        <rFont val="ＭＳ 明朝"/>
        <family val="1"/>
        <charset val="128"/>
      </rPr>
      <t>）回</t>
    </r>
    <rPh sb="1" eb="2">
      <t>カイ</t>
    </rPh>
    <phoneticPr fontId="4"/>
  </si>
  <si>
    <r>
      <rPr>
        <sz val="12"/>
        <color theme="1"/>
        <rFont val="ＭＳ 明朝"/>
        <family val="1"/>
        <charset val="128"/>
      </rPr>
      <t>合計ポイント</t>
    </r>
  </si>
  <si>
    <r>
      <rPr>
        <sz val="12"/>
        <color theme="1"/>
        <rFont val="ＭＳ Ｐ明朝"/>
        <family val="1"/>
        <charset val="128"/>
      </rPr>
      <t>契約症例数</t>
    </r>
    <rPh sb="0" eb="2">
      <t>ケイヤク</t>
    </rPh>
    <rPh sb="2" eb="4">
      <t>ショウレイ</t>
    </rPh>
    <rPh sb="4" eb="5">
      <t>スウ</t>
    </rPh>
    <phoneticPr fontId="4"/>
  </si>
  <si>
    <r>
      <rPr>
        <sz val="12"/>
        <color theme="1"/>
        <rFont val="ＭＳ Ｐ明朝"/>
        <family val="1"/>
        <charset val="128"/>
      </rPr>
      <t>）例</t>
    </r>
    <rPh sb="1" eb="2">
      <t>レイ</t>
    </rPh>
    <phoneticPr fontId="4"/>
  </si>
  <si>
    <r>
      <rPr>
        <sz val="12"/>
        <color theme="1"/>
        <rFont val="ＭＳ 明朝"/>
        <family val="1"/>
        <charset val="128"/>
      </rPr>
      <t>治験薬管理費</t>
    </r>
    <phoneticPr fontId="4"/>
  </si>
  <si>
    <r>
      <rPr>
        <sz val="12"/>
        <color theme="1"/>
        <rFont val="ＭＳ 明朝"/>
        <family val="1"/>
        <charset val="128"/>
      </rPr>
      <t>年</t>
    </r>
    <rPh sb="0" eb="1">
      <t>ネン</t>
    </rPh>
    <phoneticPr fontId="4"/>
  </si>
  <si>
    <r>
      <rPr>
        <sz val="12"/>
        <color theme="1"/>
        <rFont val="ＭＳ 明朝"/>
        <family val="1"/>
        <charset val="128"/>
      </rPr>
      <t>月</t>
    </r>
    <rPh sb="0" eb="1">
      <t>ガツ</t>
    </rPh>
    <phoneticPr fontId="4"/>
  </si>
  <si>
    <r>
      <t xml:space="preserve">B  </t>
    </r>
    <r>
      <rPr>
        <sz val="12"/>
        <color theme="1"/>
        <rFont val="ＭＳ 明朝"/>
        <family val="1"/>
        <charset val="128"/>
      </rPr>
      <t>投与期間</t>
    </r>
    <rPh sb="3" eb="5">
      <t>トウヨ</t>
    </rPh>
    <rPh sb="5" eb="7">
      <t>キカン</t>
    </rPh>
    <phoneticPr fontId="4"/>
  </si>
  <si>
    <r>
      <rPr>
        <sz val="12"/>
        <color theme="1"/>
        <rFont val="ＭＳ 明朝"/>
        <family val="1"/>
        <charset val="128"/>
      </rPr>
      <t>①</t>
    </r>
    <phoneticPr fontId="4"/>
  </si>
  <si>
    <r>
      <rPr>
        <sz val="12"/>
        <color theme="1"/>
        <rFont val="ＭＳ 明朝"/>
        <family val="1"/>
        <charset val="128"/>
      </rPr>
      <t>治験薬搬入年月</t>
    </r>
    <rPh sb="0" eb="3">
      <t>チケンヤク</t>
    </rPh>
    <rPh sb="3" eb="5">
      <t>ハンニュウ</t>
    </rPh>
    <rPh sb="5" eb="7">
      <t>ネンゲツ</t>
    </rPh>
    <phoneticPr fontId="4"/>
  </si>
  <si>
    <r>
      <t>21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</si>
  <si>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rPr>
        <sz val="12"/>
        <color theme="1"/>
        <rFont val="ＭＳ 明朝"/>
        <family val="1"/>
        <charset val="128"/>
      </rPr>
      <t>②</t>
    </r>
    <phoneticPr fontId="4"/>
  </si>
  <si>
    <r>
      <rPr>
        <sz val="12"/>
        <color theme="1"/>
        <rFont val="ＭＳ 明朝"/>
        <family val="1"/>
        <charset val="128"/>
      </rPr>
      <t>治験薬投与終了予定年月</t>
    </r>
    <rPh sb="0" eb="3">
      <t>チケンヤク</t>
    </rPh>
    <rPh sb="3" eb="5">
      <t>トウヨ</t>
    </rPh>
    <rPh sb="5" eb="7">
      <t>シュウリョウ</t>
    </rPh>
    <rPh sb="7" eb="9">
      <t>ヨテイ</t>
    </rPh>
    <rPh sb="9" eb="11">
      <t>ネンゲツ</t>
    </rPh>
    <phoneticPr fontId="4"/>
  </si>
  <si>
    <r>
      <t>30</t>
    </r>
    <r>
      <rPr>
        <sz val="12"/>
        <color theme="1"/>
        <rFont val="ＭＳ 明朝"/>
        <family val="1"/>
        <charset val="128"/>
      </rPr>
      <t>ポイント</t>
    </r>
  </si>
  <si>
    <r>
      <rPr>
        <sz val="12"/>
        <color theme="1"/>
        <rFont val="ＭＳ 明朝"/>
        <family val="1"/>
        <charset val="128"/>
      </rPr>
      <t>③</t>
    </r>
    <phoneticPr fontId="4"/>
  </si>
  <si>
    <r>
      <rPr>
        <sz val="12"/>
        <color theme="1"/>
        <rFont val="ＭＳ 明朝"/>
        <family val="1"/>
        <charset val="128"/>
      </rPr>
      <t>治験薬回収予定年月</t>
    </r>
    <rPh sb="0" eb="3">
      <t>チケンヤク</t>
    </rPh>
    <rPh sb="3" eb="5">
      <t>カイシュウ</t>
    </rPh>
    <rPh sb="5" eb="7">
      <t>ヨテイ</t>
    </rPh>
    <rPh sb="7" eb="9">
      <t>ネンゲツ</t>
    </rPh>
    <phoneticPr fontId="4"/>
  </si>
  <si>
    <r>
      <t>39</t>
    </r>
    <r>
      <rPr>
        <sz val="12"/>
        <color theme="1"/>
        <rFont val="ＭＳ 明朝"/>
        <family val="1"/>
        <charset val="128"/>
      </rPr>
      <t>ポイント</t>
    </r>
  </si>
  <si>
    <r>
      <t>48</t>
    </r>
    <r>
      <rPr>
        <sz val="12"/>
        <color theme="1"/>
        <rFont val="ＭＳ 明朝"/>
        <family val="1"/>
        <charset val="128"/>
      </rPr>
      <t>ポイント</t>
    </r>
  </si>
  <si>
    <r>
      <t>57</t>
    </r>
    <r>
      <rPr>
        <sz val="12"/>
        <color theme="1"/>
        <rFont val="ＭＳ 明朝"/>
        <family val="1"/>
        <charset val="128"/>
      </rPr>
      <t>ポイント</t>
    </r>
  </si>
  <si>
    <r>
      <t>66</t>
    </r>
    <r>
      <rPr>
        <sz val="12"/>
        <color theme="1"/>
        <rFont val="ＭＳ 明朝"/>
        <family val="1"/>
        <charset val="128"/>
      </rPr>
      <t>ポイント</t>
    </r>
  </si>
  <si>
    <r>
      <t>75</t>
    </r>
    <r>
      <rPr>
        <sz val="12"/>
        <color theme="1"/>
        <rFont val="ＭＳ 明朝"/>
        <family val="1"/>
        <charset val="128"/>
      </rPr>
      <t>ポイント</t>
    </r>
  </si>
  <si>
    <r>
      <t>84</t>
    </r>
    <r>
      <rPr>
        <sz val="12"/>
        <color theme="1"/>
        <rFont val="ＭＳ 明朝"/>
        <family val="1"/>
        <charset val="128"/>
      </rPr>
      <t>ポイント</t>
    </r>
  </si>
  <si>
    <r>
      <t>93</t>
    </r>
    <r>
      <rPr>
        <sz val="12"/>
        <color theme="1"/>
        <rFont val="ＭＳ 明朝"/>
        <family val="1"/>
        <charset val="128"/>
      </rPr>
      <t>ポイント</t>
    </r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</si>
  <si>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11</t>
    </r>
    <r>
      <rPr>
        <sz val="10"/>
        <color theme="1"/>
        <rFont val="ＭＳ 明朝"/>
        <family val="1"/>
        <charset val="128"/>
      </rPr>
      <t>）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</si>
  <si>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×1)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</si>
  <si>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×2)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</si>
  <si>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×3)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</si>
  <si>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×4)</t>
    </r>
  </si>
  <si>
    <r>
      <rPr>
        <sz val="12"/>
        <color theme="1"/>
        <rFont val="ＭＳ 明朝"/>
        <family val="1"/>
        <charset val="128"/>
      </rPr>
      <t>有（</t>
    </r>
    <r>
      <rPr>
        <sz val="12"/>
        <color theme="1"/>
        <rFont val="Century"/>
        <family val="1"/>
      </rPr>
      <t>IWRS</t>
    </r>
    <r>
      <rPr>
        <sz val="12"/>
        <color theme="1"/>
        <rFont val="ＭＳ 明朝"/>
        <family val="1"/>
        <charset val="128"/>
      </rPr>
      <t>）</t>
    </r>
    <phoneticPr fontId="4"/>
  </si>
  <si>
    <r>
      <rPr>
        <sz val="12"/>
        <color theme="1"/>
        <rFont val="ＭＳ 明朝"/>
        <family val="1"/>
        <charset val="128"/>
      </rPr>
      <t>有（</t>
    </r>
    <r>
      <rPr>
        <sz val="12"/>
        <color theme="1"/>
        <rFont val="Century"/>
        <family val="1"/>
      </rPr>
      <t>IVRS</t>
    </r>
    <r>
      <rPr>
        <sz val="12"/>
        <color theme="1"/>
        <rFont val="ＭＳ 明朝"/>
        <family val="1"/>
        <charset val="128"/>
      </rPr>
      <t>）</t>
    </r>
    <phoneticPr fontId="4"/>
  </si>
  <si>
    <r>
      <rPr>
        <sz val="12"/>
        <color theme="1"/>
        <rFont val="ＭＳ 明朝"/>
        <family val="1"/>
        <charset val="128"/>
      </rPr>
      <t>合計ポイント</t>
    </r>
    <r>
      <rPr>
        <sz val="12"/>
        <color theme="1"/>
        <rFont val="Century"/>
        <family val="1"/>
      </rPr>
      <t>×1,000</t>
    </r>
    <r>
      <rPr>
        <sz val="12"/>
        <color theme="1"/>
        <rFont val="ＭＳ 明朝"/>
        <family val="1"/>
        <charset val="128"/>
      </rPr>
      <t>（円）</t>
    </r>
    <rPh sb="0" eb="2">
      <t>ゴウケイ</t>
    </rPh>
    <phoneticPr fontId="4"/>
  </si>
  <si>
    <r>
      <rPr>
        <sz val="12"/>
        <color theme="1"/>
        <rFont val="ＭＳ 明朝"/>
        <family val="1"/>
        <charset val="128"/>
      </rPr>
      <t>　Ｉ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治験薬保管期間（③</t>
    </r>
    <r>
      <rPr>
        <sz val="12"/>
        <color theme="1"/>
        <rFont val="Century"/>
        <family val="1"/>
      </rPr>
      <t>-</t>
    </r>
    <r>
      <rPr>
        <sz val="12"/>
        <color theme="1"/>
        <rFont val="ＭＳ 明朝"/>
        <family val="1"/>
        <charset val="128"/>
      </rPr>
      <t>①）</t>
    </r>
    <phoneticPr fontId="4"/>
  </si>
  <si>
    <r>
      <t>100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124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</si>
  <si>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125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149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</si>
  <si>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150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174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</si>
  <si>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175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199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</si>
  <si>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200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224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</si>
  <si>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225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249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</si>
  <si>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250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274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</si>
  <si>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275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299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</si>
  <si>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rPr>
        <sz val="12"/>
        <color theme="1"/>
        <rFont val="ＭＳ Ｐ明朝"/>
        <family val="1"/>
        <charset val="128"/>
      </rPr>
      <t>ウエイト</t>
    </r>
    <phoneticPr fontId="4"/>
  </si>
  <si>
    <r>
      <rPr>
        <sz val="12"/>
        <color theme="1"/>
        <rFont val="ＭＳ 明朝"/>
        <family val="1"/>
        <charset val="128"/>
      </rPr>
      <t>症例の重篤度</t>
    </r>
  </si>
  <si>
    <r>
      <rPr>
        <sz val="12"/>
        <color theme="1"/>
        <rFont val="ＭＳ 明朝"/>
        <family val="1"/>
        <charset val="128"/>
      </rPr>
      <t>軽度</t>
    </r>
  </si>
  <si>
    <r>
      <rPr>
        <sz val="12"/>
        <color theme="1"/>
        <rFont val="ＭＳ 明朝"/>
        <family val="1"/>
        <charset val="128"/>
      </rPr>
      <t>中等度</t>
    </r>
  </si>
  <si>
    <r>
      <rPr>
        <sz val="12"/>
        <color theme="1"/>
        <rFont val="ＭＳ 明朝"/>
        <family val="1"/>
        <charset val="128"/>
      </rPr>
      <t>重症又は重篤</t>
    </r>
  </si>
  <si>
    <r>
      <rPr>
        <sz val="12"/>
        <color theme="1"/>
        <rFont val="ＭＳ 明朝"/>
        <family val="1"/>
        <charset val="128"/>
      </rPr>
      <t>入院・外来の別</t>
    </r>
  </si>
  <si>
    <r>
      <rPr>
        <sz val="12"/>
        <color theme="1"/>
        <rFont val="ＭＳ 明朝"/>
        <family val="1"/>
        <charset val="128"/>
      </rPr>
      <t>外来</t>
    </r>
  </si>
  <si>
    <r>
      <rPr>
        <sz val="12"/>
        <color theme="1"/>
        <rFont val="ＭＳ 明朝"/>
        <family val="1"/>
        <charset val="128"/>
      </rPr>
      <t>入院</t>
    </r>
  </si>
  <si>
    <r>
      <rPr>
        <sz val="12"/>
        <color theme="1"/>
        <rFont val="ＭＳ 明朝"/>
        <family val="1"/>
        <charset val="128"/>
      </rPr>
      <t>治験薬の投与の経路</t>
    </r>
  </si>
  <si>
    <r>
      <rPr>
        <sz val="12"/>
        <color theme="1"/>
        <rFont val="ＭＳ 明朝"/>
        <family val="1"/>
        <charset val="128"/>
      </rPr>
      <t>外用・経口</t>
    </r>
  </si>
  <si>
    <r>
      <rPr>
        <sz val="12"/>
        <color theme="1"/>
        <rFont val="ＭＳ 明朝"/>
        <family val="1"/>
        <charset val="128"/>
      </rPr>
      <t>皮下・筋注</t>
    </r>
  </si>
  <si>
    <r>
      <rPr>
        <sz val="12"/>
        <color theme="1"/>
        <rFont val="ＭＳ 明朝"/>
        <family val="1"/>
        <charset val="128"/>
      </rPr>
      <t>静注</t>
    </r>
  </si>
  <si>
    <r>
      <rPr>
        <sz val="12"/>
        <color theme="1"/>
        <rFont val="ＭＳ 明朝"/>
        <family val="1"/>
        <charset val="128"/>
      </rPr>
      <t>点滴静注・その他</t>
    </r>
    <phoneticPr fontId="4"/>
  </si>
  <si>
    <r>
      <rPr>
        <sz val="12"/>
        <color theme="1"/>
        <rFont val="ＭＳ 明朝"/>
        <family val="1"/>
        <charset val="128"/>
      </rPr>
      <t>国際共同治験</t>
    </r>
  </si>
  <si>
    <r>
      <rPr>
        <sz val="12"/>
        <color theme="1"/>
        <rFont val="ＭＳ 明朝"/>
        <family val="1"/>
        <charset val="128"/>
      </rPr>
      <t>ポピュレーション</t>
    </r>
  </si>
  <si>
    <r>
      <rPr>
        <sz val="12"/>
        <color theme="1"/>
        <rFont val="ＭＳ 明朝"/>
        <family val="1"/>
        <charset val="128"/>
      </rPr>
      <t>成人</t>
    </r>
  </si>
  <si>
    <r>
      <rPr>
        <sz val="12"/>
        <color theme="1"/>
        <rFont val="ＭＳ 明朝"/>
        <family val="1"/>
        <charset val="128"/>
      </rPr>
      <t>実施期間（契約期間）</t>
    </r>
  </si>
  <si>
    <r>
      <rPr>
        <sz val="12"/>
        <color theme="1"/>
        <rFont val="ＭＳ 明朝"/>
        <family val="1"/>
        <charset val="128"/>
      </rPr>
      <t>観察頻度（受診回数）</t>
    </r>
  </si>
  <si>
    <r>
      <rPr>
        <sz val="12"/>
        <color theme="1"/>
        <rFont val="ＭＳ 明朝"/>
        <family val="1"/>
        <charset val="128"/>
      </rPr>
      <t>薬物動態測定回数（採血・採尿）</t>
    </r>
    <phoneticPr fontId="4"/>
  </si>
  <si>
    <r>
      <rPr>
        <sz val="12"/>
        <color theme="1"/>
        <rFont val="ＭＳ 明朝"/>
        <family val="1"/>
        <charset val="128"/>
      </rPr>
      <t>非侵襲的な機能検査、画像診断等</t>
    </r>
  </si>
  <si>
    <r>
      <rPr>
        <sz val="12"/>
        <color theme="1"/>
        <rFont val="ＭＳ 明朝"/>
        <family val="1"/>
        <charset val="128"/>
      </rPr>
      <t>侵襲を伴う臨床薬理的な検査・測定</t>
    </r>
  </si>
  <si>
    <r>
      <rPr>
        <sz val="12"/>
        <color theme="1"/>
        <rFont val="ＭＳ 明朝"/>
        <family val="1"/>
        <charset val="128"/>
      </rPr>
      <t>症例報告書形態</t>
    </r>
  </si>
  <si>
    <r>
      <rPr>
        <sz val="12"/>
        <color theme="1"/>
        <rFont val="ＭＳ 明朝"/>
        <family val="1"/>
        <charset val="128"/>
      </rPr>
      <t>記載型</t>
    </r>
  </si>
  <si>
    <r>
      <rPr>
        <sz val="12"/>
        <color theme="1"/>
        <rFont val="ＭＳ 明朝"/>
        <family val="1"/>
        <charset val="128"/>
      </rPr>
      <t>治験支援費</t>
    </r>
    <phoneticPr fontId="4"/>
  </si>
  <si>
    <r>
      <rPr>
        <sz val="12"/>
        <color theme="1"/>
        <rFont val="ＭＳ 明朝"/>
        <family val="1"/>
        <charset val="128"/>
      </rPr>
      <t>新生児、低体重出生児</t>
    </r>
    <phoneticPr fontId="4"/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</si>
  <si>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10</t>
    </r>
    <r>
      <rPr>
        <sz val="10"/>
        <color theme="1"/>
        <rFont val="ＭＳ 明朝"/>
        <family val="1"/>
        <charset val="128"/>
      </rPr>
      <t>）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</si>
  <si>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×5)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</si>
  <si>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×8)</t>
    </r>
  </si>
  <si>
    <r>
      <rPr>
        <sz val="12"/>
        <color theme="1"/>
        <rFont val="ＭＳ 明朝"/>
        <family val="1"/>
        <charset val="128"/>
      </rPr>
      <t>デザイン</t>
    </r>
    <r>
      <rPr>
        <sz val="12"/>
        <color theme="1"/>
        <rFont val="Century"/>
        <family val="1"/>
      </rPr>
      <t>1</t>
    </r>
  </si>
  <si>
    <r>
      <rPr>
        <sz val="12"/>
        <color theme="1"/>
        <rFont val="ＭＳ 明朝"/>
        <family val="1"/>
        <charset val="128"/>
      </rPr>
      <t>デザイン</t>
    </r>
    <r>
      <rPr>
        <sz val="12"/>
        <color theme="1"/>
        <rFont val="Century"/>
        <family val="1"/>
      </rPr>
      <t>2</t>
    </r>
  </si>
  <si>
    <r>
      <rPr>
        <sz val="12"/>
        <color theme="1"/>
        <rFont val="ＭＳ 明朝"/>
        <family val="1"/>
        <charset val="128"/>
      </rPr>
      <t>小児、成人</t>
    </r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高齢者・肝臓障害等合併有</t>
    </r>
    <r>
      <rPr>
        <sz val="12"/>
        <color theme="1"/>
        <rFont val="Century"/>
        <family val="1"/>
      </rPr>
      <t>)</t>
    </r>
    <phoneticPr fontId="4"/>
  </si>
  <si>
    <r>
      <rPr>
        <sz val="12"/>
        <color theme="1"/>
        <rFont val="ＭＳ 明朝"/>
        <family val="1"/>
        <charset val="128"/>
      </rPr>
      <t>症例報告書作成補助</t>
    </r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臨床検査・自他覚症状、観察項目数</t>
    </r>
    <r>
      <rPr>
        <sz val="12"/>
        <color theme="1"/>
        <rFont val="Century"/>
        <family val="1"/>
      </rPr>
      <t>)</t>
    </r>
    <phoneticPr fontId="4"/>
  </si>
  <si>
    <r>
      <rPr>
        <sz val="12"/>
        <color theme="1"/>
        <rFont val="ＭＳ 明朝"/>
        <family val="1"/>
        <charset val="128"/>
      </rPr>
      <t>合計ポイント</t>
    </r>
    <r>
      <rPr>
        <sz val="12"/>
        <color theme="1"/>
        <rFont val="Century"/>
        <family val="1"/>
      </rPr>
      <t>×4,300</t>
    </r>
    <r>
      <rPr>
        <sz val="12"/>
        <color theme="1"/>
        <rFont val="ＭＳ 明朝"/>
        <family val="1"/>
        <charset val="128"/>
      </rPr>
      <t>（円）</t>
    </r>
    <rPh sb="0" eb="2">
      <t>ゴウケイ</t>
    </rPh>
    <phoneticPr fontId="4"/>
  </si>
  <si>
    <r>
      <rPr>
        <sz val="12"/>
        <color theme="1"/>
        <rFont val="ＭＳ Ｐ明朝"/>
        <family val="1"/>
        <charset val="128"/>
      </rPr>
      <t>（注</t>
    </r>
    <r>
      <rPr>
        <sz val="12"/>
        <color theme="1"/>
        <rFont val="Century"/>
        <family val="1"/>
      </rPr>
      <t>1</t>
    </r>
    <r>
      <rPr>
        <sz val="12"/>
        <color theme="1"/>
        <rFont val="ＭＳ Ｐ明朝"/>
        <family val="1"/>
        <charset val="128"/>
      </rPr>
      <t>）（</t>
    </r>
    <rPh sb="1" eb="2">
      <t>チュウ</t>
    </rPh>
    <phoneticPr fontId="4"/>
  </si>
  <si>
    <r>
      <t>1</t>
    </r>
    <r>
      <rPr>
        <sz val="12"/>
        <color theme="1"/>
        <rFont val="ＭＳ 明朝"/>
        <family val="1"/>
        <charset val="128"/>
      </rPr>
      <t>症例あたりの算出額（</t>
    </r>
    <r>
      <rPr>
        <sz val="12"/>
        <color theme="1"/>
        <rFont val="Century"/>
        <family val="1"/>
      </rPr>
      <t>Q</t>
    </r>
    <r>
      <rPr>
        <sz val="12"/>
        <color theme="1"/>
        <rFont val="ＭＳ 明朝"/>
        <family val="1"/>
        <charset val="128"/>
      </rPr>
      <t>）</t>
    </r>
    <r>
      <rPr>
        <sz val="12"/>
        <color theme="1"/>
        <rFont val="Century"/>
        <family val="1"/>
      </rPr>
      <t>×</t>
    </r>
    <r>
      <rPr>
        <sz val="12"/>
        <color theme="1"/>
        <rFont val="ＭＳ 明朝"/>
        <family val="1"/>
        <charset val="128"/>
      </rPr>
      <t>契約症例数（</t>
    </r>
    <r>
      <rPr>
        <sz val="12"/>
        <color theme="1"/>
        <rFont val="Century"/>
        <family val="1"/>
      </rPr>
      <t>R</t>
    </r>
    <r>
      <rPr>
        <sz val="12"/>
        <color theme="1"/>
        <rFont val="ＭＳ 明朝"/>
        <family val="1"/>
        <charset val="128"/>
      </rPr>
      <t>）</t>
    </r>
    <phoneticPr fontId="4"/>
  </si>
  <si>
    <r>
      <rPr>
        <b/>
        <sz val="18"/>
        <color theme="1"/>
        <rFont val="ＭＳ 明朝"/>
        <family val="1"/>
        <charset val="128"/>
      </rPr>
      <t>臨床試験研究費ポイント算出表（製造販売後臨床試験）</t>
    </r>
    <rPh sb="15" eb="17">
      <t>セイゾウ</t>
    </rPh>
    <rPh sb="17" eb="19">
      <t>ハンバイ</t>
    </rPh>
    <rPh sb="19" eb="20">
      <t>ゴ</t>
    </rPh>
    <rPh sb="20" eb="22">
      <t>リンショウ</t>
    </rPh>
    <rPh sb="22" eb="24">
      <t>シケン</t>
    </rPh>
    <phoneticPr fontId="4"/>
  </si>
  <si>
    <r>
      <rPr>
        <sz val="12"/>
        <color theme="1"/>
        <rFont val="ＭＳ 明朝"/>
        <family val="1"/>
        <charset val="128"/>
      </rPr>
      <t>要素</t>
    </r>
    <rPh sb="0" eb="2">
      <t>ヨウソ</t>
    </rPh>
    <phoneticPr fontId="4"/>
  </si>
  <si>
    <r>
      <rPr>
        <sz val="12"/>
        <color theme="1"/>
        <rFont val="ＭＳ Ｐ明朝"/>
        <family val="1"/>
        <charset val="128"/>
      </rPr>
      <t>ウエイト</t>
    </r>
    <phoneticPr fontId="4"/>
  </si>
  <si>
    <r>
      <rPr>
        <sz val="12"/>
        <color theme="1"/>
        <rFont val="ＭＳ 明朝"/>
        <family val="1"/>
        <charset val="128"/>
      </rPr>
      <t>計</t>
    </r>
    <rPh sb="0" eb="1">
      <t>ケイ</t>
    </rPh>
    <phoneticPr fontId="4"/>
  </si>
  <si>
    <r>
      <rPr>
        <sz val="12"/>
        <color theme="1"/>
        <rFont val="ＭＳ 明朝"/>
        <family val="1"/>
        <charset val="128"/>
      </rPr>
      <t>点滴静注・その他</t>
    </r>
    <rPh sb="7" eb="8">
      <t>タ</t>
    </rPh>
    <phoneticPr fontId="4"/>
  </si>
  <si>
    <r>
      <rPr>
        <sz val="12"/>
        <color theme="1"/>
        <rFont val="ＭＳ 明朝"/>
        <family val="1"/>
        <charset val="128"/>
      </rPr>
      <t>小児、成人（高齢者、肝臓障害等合併有）</t>
    </r>
    <phoneticPr fontId="4"/>
  </si>
  <si>
    <r>
      <rPr>
        <sz val="12"/>
        <color theme="1"/>
        <rFont val="ＭＳ 明朝"/>
        <family val="1"/>
        <charset val="128"/>
      </rPr>
      <t>新生児、乳児、低体重出生児</t>
    </r>
    <phoneticPr fontId="4"/>
  </si>
  <si>
    <r>
      <rPr>
        <sz val="12"/>
        <color theme="1"/>
        <rFont val="ＭＳ 明朝"/>
        <family val="1"/>
        <charset val="128"/>
      </rPr>
      <t>薬物動態測定回数（採血・採尿）</t>
    </r>
  </si>
  <si>
    <r>
      <rPr>
        <sz val="12"/>
        <color theme="1"/>
        <rFont val="ＭＳ 明朝"/>
        <family val="1"/>
        <charset val="128"/>
      </rPr>
      <t>治験支援費１</t>
    </r>
  </si>
  <si>
    <r>
      <t>15</t>
    </r>
    <r>
      <rPr>
        <sz val="12"/>
        <color theme="1"/>
        <rFont val="Times New Roman"/>
        <family val="1"/>
      </rPr>
      <t>ポイント加算</t>
    </r>
  </si>
  <si>
    <r>
      <rPr>
        <sz val="12"/>
        <color theme="1"/>
        <rFont val="ＭＳ 明朝"/>
        <family val="1"/>
        <charset val="128"/>
      </rPr>
      <t>治験支援費２</t>
    </r>
  </si>
  <si>
    <r>
      <rPr>
        <sz val="12"/>
        <color theme="1"/>
        <rFont val="ＭＳ 明朝"/>
        <family val="1"/>
        <charset val="128"/>
      </rPr>
      <t>症例発表</t>
    </r>
  </si>
  <si>
    <r>
      <rPr>
        <sz val="12"/>
        <color theme="1"/>
        <rFont val="ＭＳ 明朝"/>
        <family val="1"/>
        <charset val="128"/>
      </rPr>
      <t>承認申請に使用される文書等の作成</t>
    </r>
  </si>
  <si>
    <r>
      <rPr>
        <sz val="12"/>
        <color theme="1"/>
        <rFont val="ＭＳ 明朝"/>
        <family val="1"/>
        <charset val="128"/>
      </rPr>
      <t>臨床試験研究費</t>
    </r>
    <rPh sb="0" eb="2">
      <t>リンショウ</t>
    </rPh>
    <rPh sb="2" eb="4">
      <t>シケン</t>
    </rPh>
    <rPh sb="4" eb="6">
      <t>ケンキュウ</t>
    </rPh>
    <rPh sb="6" eb="7">
      <t>ヒ</t>
    </rPh>
    <phoneticPr fontId="4"/>
  </si>
  <si>
    <r>
      <t>(</t>
    </r>
    <r>
      <rPr>
        <sz val="12"/>
        <color theme="1"/>
        <rFont val="ＭＳ 明朝"/>
        <family val="1"/>
        <charset val="128"/>
      </rPr>
      <t>ｳｪｲﾄ</t>
    </r>
    <r>
      <rPr>
        <sz val="12"/>
        <color theme="1"/>
        <rFont val="Century"/>
        <family val="1"/>
      </rPr>
      <t>×1)</t>
    </r>
  </si>
  <si>
    <r>
      <rPr>
        <sz val="12"/>
        <color theme="1"/>
        <rFont val="ＭＳ 明朝"/>
        <family val="1"/>
        <charset val="128"/>
      </rPr>
      <t>臨床検査・自他覚症状観察項目数（受診</t>
    </r>
    <r>
      <rPr>
        <sz val="12"/>
        <color theme="1"/>
        <rFont val="Century"/>
        <family val="1"/>
      </rPr>
      <t>1</t>
    </r>
    <r>
      <rPr>
        <sz val="12"/>
        <color theme="1"/>
        <rFont val="ＭＳ 明朝"/>
        <family val="1"/>
        <charset val="128"/>
      </rPr>
      <t>回当たり）</t>
    </r>
    <phoneticPr fontId="4"/>
  </si>
  <si>
    <r>
      <rPr>
        <sz val="12"/>
        <color theme="1"/>
        <rFont val="ＭＳ 明朝"/>
        <family val="1"/>
        <charset val="128"/>
      </rPr>
      <t>院内</t>
    </r>
    <r>
      <rPr>
        <sz val="12"/>
        <color theme="1"/>
        <rFont val="Century"/>
        <family val="1"/>
      </rPr>
      <t>CRC</t>
    </r>
    <r>
      <rPr>
        <sz val="12"/>
        <color theme="1"/>
        <rFont val="ＭＳ 明朝"/>
        <family val="1"/>
        <charset val="128"/>
      </rPr>
      <t>の場合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ポイント加算</t>
    </r>
  </si>
  <si>
    <r>
      <rPr>
        <sz val="12"/>
        <color theme="1"/>
        <rFont val="ＭＳ 明朝"/>
        <family val="1"/>
        <charset val="128"/>
      </rPr>
      <t>小計（</t>
    </r>
    <r>
      <rPr>
        <sz val="12"/>
        <color theme="1"/>
        <rFont val="Century"/>
        <family val="1"/>
      </rPr>
      <t>A</t>
    </r>
    <r>
      <rPr>
        <sz val="12"/>
        <color theme="1"/>
        <rFont val="ＭＳ 明朝"/>
        <family val="1"/>
        <charset val="128"/>
      </rPr>
      <t>から</t>
    </r>
    <r>
      <rPr>
        <sz val="12"/>
        <color theme="1"/>
        <rFont val="Century"/>
        <family val="1"/>
      </rPr>
      <t>M</t>
    </r>
    <r>
      <rPr>
        <sz val="12"/>
        <color theme="1"/>
        <rFont val="ＭＳ 明朝"/>
        <family val="1"/>
        <charset val="128"/>
      </rPr>
      <t>）</t>
    </r>
  </si>
  <si>
    <r>
      <t>31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50</t>
    </r>
    <r>
      <rPr>
        <sz val="12"/>
        <color theme="1"/>
        <rFont val="ＭＳ 明朝"/>
        <family val="1"/>
        <charset val="128"/>
      </rPr>
      <t>枚</t>
    </r>
  </si>
  <si>
    <r>
      <rPr>
        <sz val="12"/>
        <color theme="1"/>
        <rFont val="ＭＳ 明朝"/>
        <family val="1"/>
        <charset val="128"/>
      </rPr>
      <t>合計ポイント</t>
    </r>
    <r>
      <rPr>
        <sz val="12"/>
        <color theme="1"/>
        <rFont val="Century"/>
        <family val="1"/>
      </rPr>
      <t>×0.8×6,400</t>
    </r>
    <r>
      <rPr>
        <sz val="12"/>
        <color theme="1"/>
        <rFont val="ＭＳ 明朝"/>
        <family val="1"/>
        <charset val="128"/>
      </rPr>
      <t>（円）</t>
    </r>
    <rPh sb="0" eb="2">
      <t>ゴウケイ</t>
    </rPh>
    <phoneticPr fontId="4"/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</si>
  <si>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8</t>
    </r>
    <r>
      <rPr>
        <sz val="10"/>
        <color theme="1"/>
        <rFont val="ＭＳ 明朝"/>
        <family val="1"/>
        <charset val="128"/>
      </rPr>
      <t>）</t>
    </r>
    <phoneticPr fontId="4"/>
  </si>
  <si>
    <r>
      <rPr>
        <sz val="12"/>
        <color theme="1"/>
        <rFont val="ＭＳ 明朝"/>
        <family val="1"/>
        <charset val="128"/>
      </rPr>
      <t>　　　　　　　　　　　　　　　　　　　　　　　　　　　　　　　　　　単位（円）</t>
    </r>
  </si>
  <si>
    <r>
      <rPr>
        <sz val="12"/>
        <color theme="1"/>
        <rFont val="ＭＳ 明朝"/>
        <family val="1"/>
        <charset val="128"/>
      </rPr>
      <t>企業名</t>
    </r>
  </si>
  <si>
    <r>
      <rPr>
        <sz val="12"/>
        <color theme="1"/>
        <rFont val="ＭＳ 明朝"/>
        <family val="1"/>
        <charset val="128"/>
      </rPr>
      <t>診療科名</t>
    </r>
    <rPh sb="0" eb="2">
      <t>シンリョウ</t>
    </rPh>
    <rPh sb="2" eb="4">
      <t>カメイ</t>
    </rPh>
    <phoneticPr fontId="4"/>
  </si>
  <si>
    <r>
      <rPr>
        <sz val="12"/>
        <color theme="1"/>
        <rFont val="ＭＳ 明朝"/>
        <family val="1"/>
        <charset val="128"/>
      </rPr>
      <t>項目</t>
    </r>
  </si>
  <si>
    <r>
      <rPr>
        <sz val="12"/>
        <color theme="1"/>
        <rFont val="ＭＳ 明朝"/>
        <family val="1"/>
        <charset val="128"/>
      </rPr>
      <t>摘要</t>
    </r>
  </si>
  <si>
    <r>
      <rPr>
        <sz val="12"/>
        <color theme="1"/>
        <rFont val="ＭＳ 明朝"/>
        <family val="1"/>
        <charset val="128"/>
      </rPr>
      <t>金額</t>
    </r>
  </si>
  <si>
    <r>
      <t xml:space="preserve">(1) </t>
    </r>
    <r>
      <rPr>
        <sz val="12"/>
        <color theme="1"/>
        <rFont val="ＭＳ 明朝"/>
        <family val="1"/>
        <charset val="128"/>
      </rPr>
      <t>臨床試験研究経費</t>
    </r>
  </si>
  <si>
    <r>
      <t xml:space="preserve">(2) </t>
    </r>
    <r>
      <rPr>
        <sz val="12"/>
        <color theme="1"/>
        <rFont val="ＭＳ 明朝"/>
        <family val="1"/>
        <charset val="128"/>
      </rPr>
      <t>謝金</t>
    </r>
  </si>
  <si>
    <r>
      <t>45,000</t>
    </r>
    <r>
      <rPr>
        <sz val="12"/>
        <color theme="1"/>
        <rFont val="ＭＳ 明朝"/>
        <family val="1"/>
        <charset val="128"/>
      </rPr>
      <t>円（学内基準）</t>
    </r>
  </si>
  <si>
    <r>
      <t xml:space="preserve">(3) </t>
    </r>
    <r>
      <rPr>
        <sz val="12"/>
        <color theme="1"/>
        <rFont val="ＭＳ 明朝"/>
        <family val="1"/>
        <charset val="128"/>
      </rPr>
      <t>備品</t>
    </r>
  </si>
  <si>
    <r>
      <t xml:space="preserve">(6) </t>
    </r>
    <r>
      <rPr>
        <sz val="12"/>
        <color theme="1"/>
        <rFont val="ＭＳ 明朝"/>
        <family val="1"/>
        <charset val="128"/>
      </rPr>
      <t>管理的経費</t>
    </r>
  </si>
  <si>
    <r>
      <t xml:space="preserve">(7) </t>
    </r>
    <r>
      <rPr>
        <sz val="12"/>
        <color theme="1"/>
        <rFont val="ＭＳ 明朝"/>
        <family val="1"/>
        <charset val="128"/>
      </rPr>
      <t>小計</t>
    </r>
  </si>
  <si>
    <r>
      <t xml:space="preserve">(8) </t>
    </r>
    <r>
      <rPr>
        <sz val="12"/>
        <color theme="1"/>
        <rFont val="ＭＳ 明朝"/>
        <family val="1"/>
        <charset val="128"/>
      </rPr>
      <t>間接経費</t>
    </r>
  </si>
  <si>
    <r>
      <t xml:space="preserve">(9) </t>
    </r>
    <r>
      <rPr>
        <sz val="12"/>
        <color theme="1"/>
        <rFont val="ＭＳ 明朝"/>
        <family val="1"/>
        <charset val="128"/>
      </rPr>
      <t>合計</t>
    </r>
  </si>
  <si>
    <r>
      <t xml:space="preserve">(10) </t>
    </r>
    <r>
      <rPr>
        <sz val="12"/>
        <color theme="1"/>
        <rFont val="ＭＳ 明朝"/>
        <family val="1"/>
        <charset val="128"/>
      </rPr>
      <t>消費税</t>
    </r>
  </si>
  <si>
    <r>
      <t>(9)×</t>
    </r>
    <r>
      <rPr>
        <sz val="12"/>
        <color theme="1"/>
        <rFont val="ＭＳ 明朝"/>
        <family val="1"/>
        <charset val="128"/>
      </rPr>
      <t>消費税率</t>
    </r>
    <phoneticPr fontId="4"/>
  </si>
  <si>
    <r>
      <t xml:space="preserve">(11) </t>
    </r>
    <r>
      <rPr>
        <sz val="12"/>
        <color theme="1"/>
        <rFont val="ＭＳ 明朝"/>
        <family val="1"/>
        <charset val="128"/>
      </rPr>
      <t>契約金額</t>
    </r>
  </si>
  <si>
    <r>
      <rPr>
        <sz val="12"/>
        <color theme="1"/>
        <rFont val="ＭＳ 明朝"/>
        <family val="1"/>
        <charset val="128"/>
      </rPr>
      <t>契約締結時納入金額</t>
    </r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</si>
  <si>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7-1</t>
    </r>
    <r>
      <rPr>
        <sz val="10"/>
        <color theme="1"/>
        <rFont val="ＭＳ 明朝"/>
        <family val="1"/>
        <charset val="128"/>
      </rPr>
      <t>）</t>
    </r>
    <phoneticPr fontId="4"/>
  </si>
  <si>
    <r>
      <rPr>
        <sz val="12"/>
        <color theme="1"/>
        <rFont val="ＭＳ 明朝"/>
        <family val="1"/>
        <charset val="128"/>
      </rPr>
      <t>承認</t>
    </r>
    <r>
      <rPr>
        <sz val="12"/>
        <color theme="1"/>
        <rFont val="Century"/>
        <family val="1"/>
      </rPr>
      <t>№</t>
    </r>
    <r>
      <rPr>
        <sz val="12"/>
        <color theme="1"/>
        <rFont val="ＭＳ 明朝"/>
        <family val="1"/>
        <charset val="128"/>
      </rPr>
      <t>　　　　</t>
    </r>
    <phoneticPr fontId="4"/>
  </si>
  <si>
    <r>
      <rPr>
        <sz val="12"/>
        <color theme="1"/>
        <rFont val="ＭＳ 明朝"/>
        <family val="1"/>
        <charset val="128"/>
      </rPr>
      <t>別紙ポイント算出表</t>
    </r>
    <r>
      <rPr>
        <sz val="12"/>
        <color theme="1"/>
        <rFont val="Century"/>
        <family val="1"/>
      </rPr>
      <t xml:space="preserve"> </t>
    </r>
  </si>
  <si>
    <r>
      <rPr>
        <sz val="12"/>
        <color theme="1"/>
        <rFont val="ＭＳ 明朝"/>
        <family val="1"/>
        <charset val="128"/>
      </rPr>
      <t>症例数</t>
    </r>
    <r>
      <rPr>
        <sz val="12"/>
        <color theme="1"/>
        <rFont val="Century"/>
        <family val="1"/>
      </rPr>
      <t>×1,500</t>
    </r>
    <r>
      <rPr>
        <sz val="12"/>
        <color theme="1"/>
        <rFont val="ＭＳ 明朝"/>
        <family val="1"/>
        <charset val="128"/>
      </rPr>
      <t>円</t>
    </r>
    <phoneticPr fontId="4"/>
  </si>
  <si>
    <r>
      <rPr>
        <sz val="12"/>
        <color theme="1"/>
        <rFont val="ＭＳ 明朝"/>
        <family val="1"/>
        <charset val="128"/>
      </rPr>
      <t>院内：別紙ﾎﾟｲﾝﾄ算出表</t>
    </r>
    <r>
      <rPr>
        <sz val="12"/>
        <color theme="1"/>
        <rFont val="Century"/>
        <family val="1"/>
      </rPr>
      <t xml:space="preserve"> </t>
    </r>
  </si>
  <si>
    <r>
      <rPr>
        <sz val="12"/>
        <color theme="1"/>
        <rFont val="ＭＳ 明朝"/>
        <family val="1"/>
        <charset val="128"/>
      </rPr>
      <t>｛</t>
    </r>
    <r>
      <rPr>
        <sz val="12"/>
        <color theme="1"/>
        <rFont val="Century"/>
        <family val="1"/>
      </rPr>
      <t xml:space="preserve">(1)+ (2)+ (3)+ (4) </t>
    </r>
    <r>
      <rPr>
        <sz val="12"/>
        <color theme="1"/>
        <rFont val="ＭＳ 明朝"/>
        <family val="1"/>
        <charset val="128"/>
      </rPr>
      <t>｝</t>
    </r>
    <r>
      <rPr>
        <sz val="12"/>
        <color theme="1"/>
        <rFont val="Century"/>
        <family val="1"/>
      </rPr>
      <t>×0.17</t>
    </r>
    <phoneticPr fontId="4"/>
  </si>
  <si>
    <r>
      <rPr>
        <sz val="12"/>
        <color rgb="FFFF0000"/>
        <rFont val="ＭＳ Ｐゴシック"/>
        <family val="3"/>
        <charset val="128"/>
        <scheme val="major"/>
      </rPr>
      <t>（注1）</t>
    </r>
    <r>
      <rPr>
        <sz val="12"/>
        <color theme="1"/>
        <rFont val="ＭＳ Ｐ明朝"/>
        <family val="1"/>
        <charset val="128"/>
      </rPr>
      <t>（</t>
    </r>
    <rPh sb="1" eb="2">
      <t>チュウ</t>
    </rPh>
    <phoneticPr fontId="4"/>
  </si>
  <si>
    <r>
      <t>50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74</t>
    </r>
    <r>
      <rPr>
        <sz val="12"/>
        <color theme="1"/>
        <rFont val="ＭＳ 明朝"/>
        <family val="1"/>
        <charset val="128"/>
      </rPr>
      <t>週　　　　　　</t>
    </r>
    <r>
      <rPr>
        <sz val="12"/>
        <color rgb="FFFF0000"/>
        <rFont val="ＭＳ 明朝"/>
        <family val="1"/>
        <charset val="128"/>
      </rPr>
      <t>　</t>
    </r>
    <r>
      <rPr>
        <sz val="12"/>
        <color rgb="FFFF0000"/>
        <rFont val="ＭＳ Ｐゴシック"/>
        <family val="3"/>
        <charset val="128"/>
        <scheme val="major"/>
      </rPr>
      <t>（注2）</t>
    </r>
    <r>
      <rPr>
        <sz val="12"/>
        <color rgb="FFFF0000"/>
        <rFont val="Century"/>
        <family val="1"/>
      </rPr>
      <t>75</t>
    </r>
    <r>
      <rPr>
        <sz val="12"/>
        <color rgb="FFFF0000"/>
        <rFont val="ＭＳ 明朝"/>
        <family val="1"/>
        <charset val="128"/>
      </rPr>
      <t>週以上は</t>
    </r>
    <r>
      <rPr>
        <sz val="12"/>
        <color rgb="FFFF0000"/>
        <rFont val="Century"/>
        <family val="1"/>
      </rPr>
      <t>25</t>
    </r>
    <r>
      <rPr>
        <sz val="12"/>
        <color rgb="FFFF0000"/>
        <rFont val="ＭＳ 明朝"/>
        <family val="1"/>
        <charset val="128"/>
      </rPr>
      <t>週毎に</t>
    </r>
    <r>
      <rPr>
        <sz val="12"/>
        <color rgb="FFFF0000"/>
        <rFont val="Century"/>
        <family val="1"/>
      </rPr>
      <t>9</t>
    </r>
    <r>
      <rPr>
        <sz val="12"/>
        <color rgb="FFFF0000"/>
        <rFont val="ＭＳ 明朝"/>
        <family val="1"/>
        <charset val="128"/>
      </rPr>
      <t>ポイント加算</t>
    </r>
    <rPh sb="5" eb="6">
      <t>シュウ</t>
    </rPh>
    <rPh sb="14" eb="15">
      <t>チュウ</t>
    </rPh>
    <phoneticPr fontId="4"/>
  </si>
  <si>
    <r>
      <rPr>
        <sz val="12"/>
        <color rgb="FFFF0000"/>
        <rFont val="ＭＳ Ｐゴシック"/>
        <family val="3"/>
        <charset val="128"/>
        <scheme val="major"/>
      </rPr>
      <t>（注3）</t>
    </r>
    <r>
      <rPr>
        <sz val="12"/>
        <color theme="1"/>
        <rFont val="ＭＳ 明朝"/>
        <family val="1"/>
        <charset val="128"/>
      </rPr>
      <t>プロトコール上の規定投薬回数（</t>
    </r>
    <rPh sb="1" eb="2">
      <t>チュウ</t>
    </rPh>
    <phoneticPr fontId="4"/>
  </si>
  <si>
    <r>
      <rPr>
        <sz val="12"/>
        <color rgb="FFFF0000"/>
        <rFont val="ＭＳ Ｐゴシック"/>
        <family val="3"/>
        <charset val="128"/>
        <scheme val="major"/>
      </rPr>
      <t>（注4）</t>
    </r>
    <r>
      <rPr>
        <sz val="12"/>
        <color theme="1"/>
        <rFont val="ＭＳ Ｐ明朝"/>
        <family val="1"/>
        <charset val="128"/>
      </rPr>
      <t>（</t>
    </r>
    <rPh sb="1" eb="2">
      <t>チュウ</t>
    </rPh>
    <phoneticPr fontId="4"/>
  </si>
  <si>
    <r>
      <rPr>
        <sz val="12"/>
        <rFont val="Century"/>
        <family val="1"/>
      </rPr>
      <t>50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74</t>
    </r>
    <r>
      <rPr>
        <sz val="12"/>
        <rFont val="ＭＳ 明朝"/>
        <family val="1"/>
        <charset val="128"/>
      </rPr>
      <t>週　</t>
    </r>
    <r>
      <rPr>
        <sz val="12"/>
        <color rgb="FFFF0000"/>
        <rFont val="ＭＳ 明朝"/>
        <family val="1"/>
        <charset val="128"/>
      </rPr>
      <t>　　　　　　</t>
    </r>
    <r>
      <rPr>
        <sz val="12"/>
        <color rgb="FFFF0000"/>
        <rFont val="ＭＳ Ｐゴシック"/>
        <family val="3"/>
        <charset val="128"/>
        <scheme val="major"/>
      </rPr>
      <t>（注</t>
    </r>
    <r>
      <rPr>
        <sz val="12"/>
        <color rgb="FFFF0000"/>
        <rFont val="ＭＳ Ｐゴシック"/>
        <family val="1"/>
        <scheme val="major"/>
      </rPr>
      <t>2</t>
    </r>
    <r>
      <rPr>
        <sz val="12"/>
        <color rgb="FFFF0000"/>
        <rFont val="ＭＳ Ｐゴシック"/>
        <family val="3"/>
        <charset val="128"/>
        <scheme val="major"/>
      </rPr>
      <t>）</t>
    </r>
    <r>
      <rPr>
        <sz val="12"/>
        <color rgb="FFFF0000"/>
        <rFont val="Century"/>
        <family val="1"/>
      </rPr>
      <t>75</t>
    </r>
    <r>
      <rPr>
        <sz val="12"/>
        <color rgb="FFFF0000"/>
        <rFont val="ＭＳ 明朝"/>
        <family val="1"/>
        <charset val="128"/>
      </rPr>
      <t>週以上は</t>
    </r>
    <r>
      <rPr>
        <sz val="12"/>
        <color rgb="FFFF0000"/>
        <rFont val="Century"/>
        <family val="1"/>
      </rPr>
      <t>25</t>
    </r>
    <r>
      <rPr>
        <sz val="12"/>
        <color rgb="FFFF0000"/>
        <rFont val="ＭＳ 明朝"/>
        <family val="1"/>
        <charset val="128"/>
      </rPr>
      <t>週毎に</t>
    </r>
    <r>
      <rPr>
        <sz val="12"/>
        <color rgb="FFFF0000"/>
        <rFont val="Century"/>
        <family val="1"/>
      </rPr>
      <t>9</t>
    </r>
    <r>
      <rPr>
        <sz val="12"/>
        <color rgb="FFFF0000"/>
        <rFont val="ＭＳ 明朝"/>
        <family val="1"/>
        <charset val="128"/>
      </rPr>
      <t>ポイント加算</t>
    </r>
    <rPh sb="5" eb="6">
      <t>シュウ</t>
    </rPh>
    <rPh sb="14" eb="15">
      <t>チュウ</t>
    </rPh>
    <phoneticPr fontId="4"/>
  </si>
  <si>
    <r>
      <rPr>
        <sz val="12"/>
        <color theme="1"/>
        <rFont val="ＭＳ 明朝"/>
        <family val="1"/>
        <charset val="128"/>
      </rPr>
      <t>治験薬の保管・管理の月数</t>
    </r>
    <r>
      <rPr>
        <sz val="12"/>
        <color rgb="FFFF0000"/>
        <rFont val="ＭＳ Ｐゴシック"/>
        <family val="3"/>
        <charset val="128"/>
        <scheme val="major"/>
      </rPr>
      <t>（注1）</t>
    </r>
    <r>
      <rPr>
        <sz val="12"/>
        <color theme="1"/>
        <rFont val="ＭＳ 明朝"/>
        <family val="1"/>
        <charset val="128"/>
      </rPr>
      <t>月</t>
    </r>
    <rPh sb="13" eb="14">
      <t>チュウ</t>
    </rPh>
    <rPh sb="16" eb="17">
      <t>ツキ</t>
    </rPh>
    <phoneticPr fontId="4"/>
  </si>
  <si>
    <r>
      <rPr>
        <sz val="12"/>
        <rFont val="Century"/>
        <family val="1"/>
      </rPr>
      <t>50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74</t>
    </r>
    <r>
      <rPr>
        <sz val="12"/>
        <rFont val="ＭＳ 明朝"/>
        <family val="1"/>
        <charset val="128"/>
      </rPr>
      <t>週　</t>
    </r>
    <r>
      <rPr>
        <sz val="12"/>
        <color rgb="FFFF0000"/>
        <rFont val="ＭＳ 明朝"/>
        <family val="1"/>
        <charset val="128"/>
      </rPr>
      <t>　　　　　　</t>
    </r>
    <r>
      <rPr>
        <sz val="12"/>
        <color rgb="FFFF0000"/>
        <rFont val="ＭＳ Ｐゴシック"/>
        <family val="3"/>
        <charset val="128"/>
        <scheme val="major"/>
      </rPr>
      <t>　（注</t>
    </r>
    <r>
      <rPr>
        <sz val="12"/>
        <color rgb="FFFF0000"/>
        <rFont val="ＭＳ Ｐゴシック"/>
        <family val="1"/>
        <scheme val="major"/>
      </rPr>
      <t>2</t>
    </r>
    <r>
      <rPr>
        <sz val="12"/>
        <color rgb="FFFF0000"/>
        <rFont val="ＭＳ Ｐゴシック"/>
        <family val="3"/>
        <charset val="128"/>
        <scheme val="major"/>
      </rPr>
      <t>）</t>
    </r>
    <r>
      <rPr>
        <sz val="12"/>
        <color rgb="FFFF0000"/>
        <rFont val="Century"/>
        <family val="1"/>
      </rPr>
      <t>75</t>
    </r>
    <r>
      <rPr>
        <sz val="12"/>
        <color rgb="FFFF0000"/>
        <rFont val="ＭＳ 明朝"/>
        <family val="1"/>
        <charset val="128"/>
      </rPr>
      <t>週以上は</t>
    </r>
    <r>
      <rPr>
        <sz val="12"/>
        <color rgb="FFFF0000"/>
        <rFont val="Century"/>
        <family val="1"/>
      </rPr>
      <t>25</t>
    </r>
    <r>
      <rPr>
        <sz val="12"/>
        <color rgb="FFFF0000"/>
        <rFont val="ＭＳ 明朝"/>
        <family val="1"/>
        <charset val="128"/>
      </rPr>
      <t>週毎に</t>
    </r>
    <r>
      <rPr>
        <sz val="12"/>
        <color rgb="FFFF0000"/>
        <rFont val="Century"/>
        <family val="1"/>
      </rPr>
      <t>9</t>
    </r>
    <r>
      <rPr>
        <sz val="12"/>
        <color rgb="FFFF0000"/>
        <rFont val="ＭＳ 明朝"/>
        <family val="1"/>
        <charset val="128"/>
      </rPr>
      <t>ポイント加算</t>
    </r>
    <rPh sb="5" eb="6">
      <t>シュウ</t>
    </rPh>
    <rPh sb="15" eb="16">
      <t>チュウ</t>
    </rPh>
    <phoneticPr fontId="4"/>
  </si>
  <si>
    <r>
      <rPr>
        <b/>
        <sz val="18"/>
        <color theme="1"/>
        <rFont val="ＭＳ 明朝"/>
        <family val="1"/>
        <charset val="128"/>
      </rPr>
      <t>治験に係る経費積算表</t>
    </r>
    <r>
      <rPr>
        <b/>
        <sz val="18"/>
        <color theme="1"/>
        <rFont val="Century"/>
        <family val="1"/>
      </rPr>
      <t>(</t>
    </r>
    <r>
      <rPr>
        <b/>
        <sz val="18"/>
        <color theme="1"/>
        <rFont val="ＭＳ 明朝"/>
        <family val="1"/>
        <charset val="128"/>
      </rPr>
      <t>製造販売後臨床試験・院内</t>
    </r>
    <r>
      <rPr>
        <b/>
        <sz val="18"/>
        <color theme="1"/>
        <rFont val="Century"/>
        <family val="1"/>
      </rPr>
      <t>CRC</t>
    </r>
    <r>
      <rPr>
        <b/>
        <sz val="18"/>
        <color theme="1"/>
        <rFont val="ＭＳ 明朝"/>
        <family val="1"/>
        <charset val="128"/>
      </rPr>
      <t>用</t>
    </r>
    <r>
      <rPr>
        <b/>
        <sz val="18"/>
        <color theme="1"/>
        <rFont val="Century"/>
        <family val="1"/>
      </rPr>
      <t>)</t>
    </r>
    <rPh sb="11" eb="13">
      <t>セイゾウ</t>
    </rPh>
    <rPh sb="13" eb="15">
      <t>ハンバイ</t>
    </rPh>
    <rPh sb="15" eb="16">
      <t>ゴ</t>
    </rPh>
    <rPh sb="16" eb="18">
      <t>リンショウ</t>
    </rPh>
    <rPh sb="18" eb="20">
      <t>シケン</t>
    </rPh>
    <rPh sb="21" eb="23">
      <t>インナイ</t>
    </rPh>
    <rPh sb="26" eb="27">
      <t>ヨウ</t>
    </rPh>
    <phoneticPr fontId="4"/>
  </si>
  <si>
    <r>
      <t>(4) CRC</t>
    </r>
    <r>
      <rPr>
        <sz val="12"/>
        <rFont val="ＭＳ 明朝"/>
        <family val="1"/>
        <charset val="128"/>
      </rPr>
      <t>経費</t>
    </r>
    <rPh sb="7" eb="9">
      <t>ケイヒ</t>
    </rPh>
    <phoneticPr fontId="4"/>
  </si>
  <si>
    <r>
      <t xml:space="preserve">(5) </t>
    </r>
    <r>
      <rPr>
        <sz val="12"/>
        <rFont val="ＭＳ 明朝"/>
        <family val="1"/>
        <charset val="128"/>
      </rPr>
      <t>治験薬管理費</t>
    </r>
    <rPh sb="9" eb="10">
      <t>ヒ</t>
    </rPh>
    <phoneticPr fontId="4"/>
  </si>
  <si>
    <r>
      <t>1</t>
    </r>
    <r>
      <rPr>
        <sz val="12"/>
        <color theme="1"/>
        <rFont val="ＭＳ 明朝"/>
        <family val="1"/>
        <charset val="128"/>
      </rPr>
      <t>症例あたりの算出額（</t>
    </r>
    <r>
      <rPr>
        <sz val="12"/>
        <color theme="1"/>
        <rFont val="Century"/>
        <family val="1"/>
      </rPr>
      <t>M</t>
    </r>
    <r>
      <rPr>
        <sz val="12"/>
        <color theme="1"/>
        <rFont val="ＭＳ 明朝"/>
        <family val="1"/>
        <charset val="128"/>
      </rPr>
      <t>）</t>
    </r>
    <r>
      <rPr>
        <sz val="12"/>
        <color theme="1"/>
        <rFont val="Century"/>
        <family val="1"/>
      </rPr>
      <t>×</t>
    </r>
    <r>
      <rPr>
        <sz val="12"/>
        <color theme="1"/>
        <rFont val="ＭＳ 明朝"/>
        <family val="1"/>
        <charset val="128"/>
      </rPr>
      <t>契約症例数（</t>
    </r>
    <r>
      <rPr>
        <sz val="12"/>
        <color theme="1"/>
        <rFont val="Century"/>
        <family val="1"/>
      </rPr>
      <t>N</t>
    </r>
    <r>
      <rPr>
        <sz val="12"/>
        <color theme="1"/>
        <rFont val="ＭＳ 明朝"/>
        <family val="1"/>
        <charset val="128"/>
      </rPr>
      <t>）</t>
    </r>
    <phoneticPr fontId="4"/>
  </si>
  <si>
    <r>
      <t>25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</si>
  <si>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34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</si>
  <si>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43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</si>
  <si>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52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</si>
  <si>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61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</si>
  <si>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70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</si>
  <si>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79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</si>
  <si>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88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</si>
  <si>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97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</si>
  <si>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75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99</t>
    </r>
    <r>
      <rPr>
        <sz val="12"/>
        <color theme="1"/>
        <rFont val="ＭＳ 明朝"/>
        <family val="1"/>
        <charset val="128"/>
      </rPr>
      <t>週</t>
    </r>
    <rPh sb="2" eb="3">
      <t>シュウ</t>
    </rPh>
    <rPh sb="6" eb="7">
      <t>シュウ</t>
    </rPh>
    <phoneticPr fontId="4"/>
  </si>
  <si>
    <t>　</t>
  </si>
  <si>
    <r>
      <rPr>
        <sz val="12"/>
        <color theme="1"/>
        <rFont val="ＭＳ 明朝"/>
        <family val="1"/>
        <charset val="128"/>
      </rPr>
      <t>｛</t>
    </r>
    <r>
      <rPr>
        <sz val="12"/>
        <color theme="1"/>
        <rFont val="Century"/>
        <family val="1"/>
      </rPr>
      <t>(11)</t>
    </r>
    <r>
      <rPr>
        <sz val="12"/>
        <color theme="1"/>
        <rFont val="ＭＳ 明朝"/>
        <family val="1"/>
        <charset val="128"/>
      </rPr>
      <t>－</t>
    </r>
    <r>
      <rPr>
        <sz val="12"/>
        <color theme="1"/>
        <rFont val="Century"/>
        <family val="1"/>
      </rPr>
      <t>49,500</t>
    </r>
    <r>
      <rPr>
        <sz val="12"/>
        <color theme="1"/>
        <rFont val="ＭＳ 明朝"/>
        <family val="1"/>
        <charset val="128"/>
      </rPr>
      <t>｝</t>
    </r>
    <r>
      <rPr>
        <sz val="12"/>
        <color theme="1"/>
        <rFont val="Century"/>
        <family val="1"/>
      </rPr>
      <t>×0.3</t>
    </r>
    <r>
      <rPr>
        <sz val="12"/>
        <color theme="1"/>
        <rFont val="ＭＳ 明朝"/>
        <family val="1"/>
        <charset val="128"/>
      </rPr>
      <t>＋</t>
    </r>
    <r>
      <rPr>
        <sz val="12"/>
        <color theme="1"/>
        <rFont val="Century"/>
        <family val="1"/>
      </rPr>
      <t>49,500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</si>
</sst>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"/>
      <color theme="1"/>
      <name val="Century"/>
      <family val="1"/>
    </font>
    <font>
      <b/>
      <sz val="18"/>
      <color theme="1"/>
      <name val="Century"/>
      <family val="1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2"/>
      <color rgb="FFFF0000"/>
      <name val="Century"/>
      <family val="1"/>
    </font>
    <font>
      <sz val="12"/>
      <color theme="1"/>
      <name val="Times New Roman"/>
      <family val="1"/>
    </font>
    <font>
      <sz val="12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sz val="10.5"/>
      <color rgb="FFFF0000"/>
      <name val="ＭＳ Ｐゴシック"/>
      <family val="3"/>
      <charset val="128"/>
      <scheme val="major"/>
    </font>
    <font>
      <sz val="12"/>
      <name val="Century"/>
      <family val="1"/>
    </font>
    <font>
      <sz val="12"/>
      <name val="ＭＳ 明朝"/>
      <family val="1"/>
      <charset val="128"/>
    </font>
    <font>
      <sz val="12"/>
      <color rgb="FFFF0000"/>
      <name val="ＭＳ Ｐゴシック"/>
      <family val="3"/>
      <charset val="128"/>
      <scheme val="major"/>
    </font>
    <font>
      <u/>
      <sz val="12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2"/>
      <color rgb="FFFF0000"/>
      <name val="ＭＳ Ｐゴシック"/>
      <family val="1"/>
      <scheme val="major"/>
    </font>
    <font>
      <b/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0"/>
  </cellStyleXfs>
  <cellXfs count="206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38" fontId="9" fillId="0" borderId="5" xfId="1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vertical="center" wrapText="1"/>
    </xf>
    <xf numFmtId="38" fontId="9" fillId="2" borderId="5" xfId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justify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justify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justify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9" fillId="0" borderId="17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37" xfId="0" applyFont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9" fillId="5" borderId="31" xfId="0" applyFont="1" applyFill="1" applyBorder="1" applyAlignment="1">
      <alignment horizontal="right" vertical="center"/>
    </xf>
    <xf numFmtId="0" fontId="9" fillId="0" borderId="31" xfId="0" applyFont="1" applyBorder="1" applyAlignment="1">
      <alignment horizontal="left" vertical="center"/>
    </xf>
    <xf numFmtId="0" fontId="9" fillId="0" borderId="31" xfId="0" applyFont="1" applyBorder="1" applyAlignment="1">
      <alignment horizontal="right" vertical="center"/>
    </xf>
    <xf numFmtId="0" fontId="9" fillId="0" borderId="31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9" fillId="0" borderId="5" xfId="0" applyFont="1" applyFill="1" applyBorder="1" applyAlignment="1">
      <alignment horizontal="justify" vertical="center" wrapText="1"/>
    </xf>
    <xf numFmtId="0" fontId="9" fillId="0" borderId="30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justify" vertical="center" wrapText="1"/>
    </xf>
    <xf numFmtId="0" fontId="17" fillId="0" borderId="0" xfId="0" applyFont="1">
      <alignment vertical="center"/>
    </xf>
    <xf numFmtId="0" fontId="8" fillId="0" borderId="6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left" vertical="center" wrapText="1"/>
    </xf>
    <xf numFmtId="38" fontId="9" fillId="3" borderId="5" xfId="1" applyFont="1" applyFill="1" applyBorder="1" applyAlignment="1">
      <alignment horizontal="center" vertical="center" wrapText="1"/>
    </xf>
    <xf numFmtId="0" fontId="17" fillId="0" borderId="0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38" fontId="17" fillId="0" borderId="0" xfId="1" applyFont="1" applyAlignment="1">
      <alignment horizontal="right" vertical="center"/>
    </xf>
    <xf numFmtId="0" fontId="9" fillId="0" borderId="1" xfId="0" applyFont="1" applyBorder="1" applyAlignment="1">
      <alignment horizontal="justify" vertical="center" wrapText="1"/>
    </xf>
    <xf numFmtId="0" fontId="9" fillId="0" borderId="34" xfId="0" applyFont="1" applyBorder="1" applyAlignment="1">
      <alignment vertical="center" wrapText="1"/>
    </xf>
    <xf numFmtId="0" fontId="9" fillId="3" borderId="4" xfId="0" applyFont="1" applyFill="1" applyBorder="1" applyAlignment="1">
      <alignment horizontal="justify" vertical="center" wrapText="1"/>
    </xf>
    <xf numFmtId="38" fontId="9" fillId="3" borderId="8" xfId="1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justify" vertical="center" wrapText="1"/>
    </xf>
    <xf numFmtId="38" fontId="11" fillId="0" borderId="8" xfId="1" applyFont="1" applyBorder="1" applyAlignment="1">
      <alignment horizontal="right" vertical="center" wrapText="1"/>
    </xf>
    <xf numFmtId="38" fontId="9" fillId="0" borderId="8" xfId="1" applyFont="1" applyBorder="1" applyAlignment="1">
      <alignment horizontal="right" vertical="center" wrapText="1"/>
    </xf>
    <xf numFmtId="38" fontId="9" fillId="2" borderId="33" xfId="1" applyFont="1" applyFill="1" applyBorder="1" applyAlignment="1">
      <alignment horizontal="right" vertical="center" wrapText="1"/>
    </xf>
    <xf numFmtId="0" fontId="9" fillId="0" borderId="10" xfId="0" applyFont="1" applyBorder="1" applyAlignment="1">
      <alignment horizontal="justify" vertical="center" wrapText="1"/>
    </xf>
    <xf numFmtId="38" fontId="9" fillId="0" borderId="11" xfId="1" applyFont="1" applyBorder="1" applyAlignment="1">
      <alignment horizontal="right" vertical="center" wrapText="1"/>
    </xf>
    <xf numFmtId="0" fontId="9" fillId="0" borderId="12" xfId="0" applyFont="1" applyBorder="1" applyAlignment="1">
      <alignment horizontal="justify" vertical="center" wrapText="1"/>
    </xf>
    <xf numFmtId="38" fontId="9" fillId="0" borderId="7" xfId="1" applyFont="1" applyBorder="1" applyAlignment="1">
      <alignment horizontal="right" vertical="center" wrapText="1"/>
    </xf>
    <xf numFmtId="0" fontId="9" fillId="0" borderId="13" xfId="0" applyFont="1" applyBorder="1" applyAlignment="1">
      <alignment horizontal="justify" vertical="center" wrapText="1"/>
    </xf>
    <xf numFmtId="38" fontId="9" fillId="0" borderId="13" xfId="1" applyFont="1" applyBorder="1" applyAlignment="1">
      <alignment horizontal="right" vertical="center" wrapText="1"/>
    </xf>
    <xf numFmtId="0" fontId="15" fillId="0" borderId="0" xfId="2" applyFont="1" applyBorder="1" applyAlignment="1">
      <alignment vertical="center"/>
    </xf>
    <xf numFmtId="0" fontId="15" fillId="0" borderId="6" xfId="2" applyFont="1" applyBorder="1" applyAlignment="1">
      <alignment vertical="center"/>
    </xf>
    <xf numFmtId="0" fontId="19" fillId="0" borderId="6" xfId="2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9" fillId="0" borderId="0" xfId="2" applyFont="1" applyBorder="1" applyAlignment="1">
      <alignment vertical="center"/>
    </xf>
    <xf numFmtId="0" fontId="9" fillId="4" borderId="30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vertical="center" wrapText="1"/>
    </xf>
    <xf numFmtId="38" fontId="9" fillId="4" borderId="5" xfId="1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left" vertical="center"/>
    </xf>
    <xf numFmtId="0" fontId="9" fillId="0" borderId="37" xfId="0" applyFont="1" applyFill="1" applyBorder="1" applyAlignment="1">
      <alignment vertical="center"/>
    </xf>
    <xf numFmtId="0" fontId="9" fillId="0" borderId="37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0" fillId="5" borderId="19" xfId="0" applyFont="1" applyFill="1" applyBorder="1" applyAlignment="1">
      <alignment horizontal="center" vertical="center" wrapText="1"/>
    </xf>
    <xf numFmtId="0" fontId="18" fillId="5" borderId="35" xfId="0" applyFont="1" applyFill="1" applyBorder="1" applyAlignment="1">
      <alignment horizontal="center" vertical="center"/>
    </xf>
    <xf numFmtId="0" fontId="18" fillId="5" borderId="31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38" fontId="9" fillId="4" borderId="8" xfId="1" applyFont="1" applyFill="1" applyBorder="1" applyAlignment="1">
      <alignment horizontal="right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0" fillId="0" borderId="27" xfId="0" applyFont="1" applyFill="1" applyBorder="1" applyAlignment="1">
      <alignment horizontal="center" vertical="center" wrapText="1"/>
    </xf>
    <xf numFmtId="0" fontId="18" fillId="0" borderId="0" xfId="0" applyFont="1" applyBorder="1">
      <alignment vertical="center"/>
    </xf>
    <xf numFmtId="0" fontId="27" fillId="0" borderId="0" xfId="0" applyFont="1" applyBorder="1" applyAlignment="1">
      <alignment vertical="center" wrapText="1"/>
    </xf>
    <xf numFmtId="0" fontId="28" fillId="0" borderId="6" xfId="2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vertical="center" wrapText="1"/>
    </xf>
    <xf numFmtId="0" fontId="28" fillId="0" borderId="0" xfId="2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38" xfId="0" applyFont="1" applyBorder="1" applyAlignment="1">
      <alignment vertical="center"/>
    </xf>
    <xf numFmtId="0" fontId="10" fillId="0" borderId="38" xfId="0" applyFont="1" applyFill="1" applyBorder="1" applyAlignment="1">
      <alignment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vertical="center" wrapText="1"/>
    </xf>
    <xf numFmtId="0" fontId="20" fillId="4" borderId="4" xfId="0" applyFont="1" applyFill="1" applyBorder="1" applyAlignment="1">
      <alignment horizontal="justify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38" fontId="9" fillId="0" borderId="42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4" borderId="19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9" fillId="0" borderId="20" xfId="0" applyFont="1" applyBorder="1" applyAlignment="1">
      <alignment horizontal="justify" vertical="center" wrapText="1"/>
    </xf>
    <xf numFmtId="0" fontId="9" fillId="0" borderId="21" xfId="0" applyFont="1" applyBorder="1" applyAlignment="1">
      <alignment horizontal="justify" vertical="center" wrapText="1"/>
    </xf>
    <xf numFmtId="0" fontId="9" fillId="0" borderId="22" xfId="0" applyFont="1" applyBorder="1" applyAlignment="1">
      <alignment horizontal="justify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justify" vertical="center" wrapText="1"/>
    </xf>
    <xf numFmtId="0" fontId="9" fillId="3" borderId="5" xfId="0" applyFont="1" applyFill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0" fontId="9" fillId="0" borderId="16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right" vertical="center"/>
    </xf>
    <xf numFmtId="0" fontId="9" fillId="2" borderId="15" xfId="0" applyFont="1" applyFill="1" applyBorder="1" applyAlignment="1">
      <alignment horizontal="justify" vertical="center" wrapText="1"/>
    </xf>
    <xf numFmtId="0" fontId="9" fillId="2" borderId="16" xfId="0" applyFont="1" applyFill="1" applyBorder="1" applyAlignment="1">
      <alignment horizontal="justify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justify" vertical="center" wrapText="1"/>
    </xf>
    <xf numFmtId="0" fontId="9" fillId="0" borderId="25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textRotation="255" wrapText="1"/>
    </xf>
    <xf numFmtId="0" fontId="9" fillId="0" borderId="28" xfId="0" applyFont="1" applyFill="1" applyBorder="1" applyAlignment="1">
      <alignment horizontal="center" vertical="center" textRotation="255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right" vertical="center" wrapText="1"/>
    </xf>
    <xf numFmtId="0" fontId="9" fillId="0" borderId="27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justify" vertical="center" wrapText="1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4" borderId="27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right" vertical="center" wrapText="1"/>
    </xf>
    <xf numFmtId="0" fontId="9" fillId="0" borderId="27" xfId="0" applyFont="1" applyFill="1" applyBorder="1" applyAlignment="1">
      <alignment horizontal="righ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view="pageBreakPreview" topLeftCell="A10" zoomScaleNormal="100" zoomScaleSheetLayoutView="100" workbookViewId="0">
      <selection activeCell="E1" sqref="E1"/>
    </sheetView>
  </sheetViews>
  <sheetFormatPr defaultRowHeight="14.25"/>
  <cols>
    <col min="1" max="1" width="40.625" style="60" customWidth="1"/>
    <col min="2" max="2" width="30.5" style="60" customWidth="1"/>
    <col min="3" max="3" width="10.5" style="60" customWidth="1"/>
    <col min="4" max="4" width="40.625" style="69" customWidth="1"/>
  </cols>
  <sheetData>
    <row r="1" spans="1:4">
      <c r="A1" s="68" t="s">
        <v>217</v>
      </c>
    </row>
    <row r="2" spans="1:4" ht="22.5">
      <c r="A2" s="141" t="s">
        <v>230</v>
      </c>
      <c r="B2" s="141"/>
      <c r="C2" s="141"/>
      <c r="D2" s="141"/>
    </row>
    <row r="3" spans="1:4" ht="16.5" thickBot="1">
      <c r="A3" s="154" t="s">
        <v>199</v>
      </c>
      <c r="B3" s="154"/>
      <c r="C3" s="154"/>
      <c r="D3" s="154"/>
    </row>
    <row r="4" spans="1:4" ht="50.1" customHeight="1" thickTop="1" thickBot="1">
      <c r="A4" s="70" t="s">
        <v>218</v>
      </c>
      <c r="B4" s="157" t="s">
        <v>200</v>
      </c>
      <c r="C4" s="158"/>
      <c r="D4" s="71" t="s">
        <v>201</v>
      </c>
    </row>
    <row r="5" spans="1:4" ht="35.1" customHeight="1" thickTop="1" thickBot="1">
      <c r="A5" s="139" t="s">
        <v>202</v>
      </c>
      <c r="B5" s="148" t="s">
        <v>203</v>
      </c>
      <c r="C5" s="149"/>
      <c r="D5" s="140" t="s">
        <v>204</v>
      </c>
    </row>
    <row r="6" spans="1:4" ht="60" customHeight="1" thickTop="1" thickBot="1">
      <c r="A6" s="72" t="s">
        <v>205</v>
      </c>
      <c r="B6" s="150" t="s">
        <v>219</v>
      </c>
      <c r="C6" s="151"/>
      <c r="D6" s="73">
        <f>臨床研究費ポイント算出表!L25</f>
        <v>0</v>
      </c>
    </row>
    <row r="7" spans="1:4" ht="60" customHeight="1" thickBot="1">
      <c r="A7" s="74" t="s">
        <v>206</v>
      </c>
      <c r="B7" s="152" t="s">
        <v>207</v>
      </c>
      <c r="C7" s="153"/>
      <c r="D7" s="75">
        <v>45000</v>
      </c>
    </row>
    <row r="8" spans="1:4" ht="60" customHeight="1" thickBot="1">
      <c r="A8" s="74" t="s">
        <v>208</v>
      </c>
      <c r="B8" s="152" t="s">
        <v>220</v>
      </c>
      <c r="C8" s="153"/>
      <c r="D8" s="76">
        <f>臨床研究費ポイント算出表!L24*1500</f>
        <v>0</v>
      </c>
    </row>
    <row r="9" spans="1:4" ht="60" customHeight="1" thickBot="1">
      <c r="A9" s="136" t="s">
        <v>231</v>
      </c>
      <c r="B9" s="155" t="s">
        <v>221</v>
      </c>
      <c r="C9" s="156"/>
      <c r="D9" s="77">
        <f>CRC経費ポイント算出表!L26</f>
        <v>0</v>
      </c>
    </row>
    <row r="10" spans="1:4" ht="60" customHeight="1" thickBot="1">
      <c r="A10" s="137" t="s">
        <v>232</v>
      </c>
      <c r="B10" s="142" t="s">
        <v>219</v>
      </c>
      <c r="C10" s="143"/>
      <c r="D10" s="105">
        <f>治験薬管理経費ポイント算出表!L21</f>
        <v>0</v>
      </c>
    </row>
    <row r="11" spans="1:4" ht="60" customHeight="1" thickBot="1">
      <c r="A11" s="78" t="s">
        <v>209</v>
      </c>
      <c r="B11" s="144" t="s">
        <v>222</v>
      </c>
      <c r="C11" s="145"/>
      <c r="D11" s="79">
        <f>ROUNDDOWN((D6+D7+D8+D9)*0.17,0)</f>
        <v>7650</v>
      </c>
    </row>
    <row r="12" spans="1:4" ht="60" customHeight="1" thickTop="1" thickBot="1">
      <c r="A12" s="74" t="s">
        <v>210</v>
      </c>
      <c r="B12" s="146" t="s">
        <v>0</v>
      </c>
      <c r="C12" s="147"/>
      <c r="D12" s="76">
        <f>SUM(D6:D11)</f>
        <v>52650</v>
      </c>
    </row>
    <row r="13" spans="1:4" ht="60" customHeight="1" thickBot="1">
      <c r="A13" s="78" t="s">
        <v>211</v>
      </c>
      <c r="B13" s="144" t="s">
        <v>1</v>
      </c>
      <c r="C13" s="145"/>
      <c r="D13" s="79">
        <f>ROUNDDOWN(D12*0.3,0)</f>
        <v>15795</v>
      </c>
    </row>
    <row r="14" spans="1:4" ht="60" customHeight="1" thickTop="1" thickBot="1">
      <c r="A14" s="74" t="s">
        <v>212</v>
      </c>
      <c r="B14" s="146" t="s">
        <v>2</v>
      </c>
      <c r="C14" s="147"/>
      <c r="D14" s="76">
        <f>SUM(D12:D13)</f>
        <v>68445</v>
      </c>
    </row>
    <row r="15" spans="1:4" ht="60" customHeight="1" thickBot="1">
      <c r="A15" s="78" t="s">
        <v>213</v>
      </c>
      <c r="B15" s="144" t="s">
        <v>214</v>
      </c>
      <c r="C15" s="145"/>
      <c r="D15" s="79">
        <f>ROUNDDOWN(D14*0.1,0)</f>
        <v>6844</v>
      </c>
    </row>
    <row r="16" spans="1:4" ht="60" customHeight="1" thickTop="1" thickBot="1">
      <c r="A16" s="80" t="s">
        <v>215</v>
      </c>
      <c r="B16" s="159" t="s">
        <v>3</v>
      </c>
      <c r="C16" s="160"/>
      <c r="D16" s="81">
        <f>SUM(D14:D15)</f>
        <v>75289</v>
      </c>
    </row>
    <row r="17" spans="1:4" ht="15" customHeight="1" thickTop="1" thickBot="1">
      <c r="A17" s="82"/>
      <c r="B17" s="161"/>
      <c r="C17" s="161"/>
      <c r="D17" s="83"/>
    </row>
    <row r="18" spans="1:4" ht="60" customHeight="1" thickTop="1" thickBot="1">
      <c r="A18" s="80" t="s">
        <v>216</v>
      </c>
      <c r="B18" s="162" t="s">
        <v>245</v>
      </c>
      <c r="C18" s="163"/>
      <c r="D18" s="81">
        <f>ROUNDDOWN((D16-49500)*0.3+49500,0)</f>
        <v>57236</v>
      </c>
    </row>
    <row r="19" spans="1:4" ht="15" thickTop="1"/>
  </sheetData>
  <mergeCells count="17">
    <mergeCell ref="B16:C16"/>
    <mergeCell ref="B17:C17"/>
    <mergeCell ref="B18:C18"/>
    <mergeCell ref="B14:C14"/>
    <mergeCell ref="B15:C15"/>
    <mergeCell ref="A2:D2"/>
    <mergeCell ref="B10:C10"/>
    <mergeCell ref="B11:C11"/>
    <mergeCell ref="B12:C12"/>
    <mergeCell ref="B13:C13"/>
    <mergeCell ref="B5:C5"/>
    <mergeCell ref="B6:C6"/>
    <mergeCell ref="B7:C7"/>
    <mergeCell ref="B8:C8"/>
    <mergeCell ref="A3:D3"/>
    <mergeCell ref="B9:C9"/>
    <mergeCell ref="B4:C4"/>
  </mergeCells>
  <phoneticPr fontId="4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view="pageBreakPreview" topLeftCell="A19" zoomScaleNormal="100" zoomScaleSheetLayoutView="100" workbookViewId="0">
      <selection activeCell="B13" sqref="B13"/>
    </sheetView>
  </sheetViews>
  <sheetFormatPr defaultRowHeight="14.25"/>
  <cols>
    <col min="1" max="1" width="4.625" style="60" customWidth="1"/>
    <col min="2" max="2" width="25.625" style="56" customWidth="1"/>
    <col min="3" max="3" width="4.625" style="41" customWidth="1"/>
    <col min="4" max="4" width="4.625" style="108" customWidth="1"/>
    <col min="5" max="5" width="20.625" style="60" customWidth="1"/>
    <col min="6" max="6" width="4.625" style="111" customWidth="1"/>
    <col min="7" max="7" width="20.625" style="60" customWidth="1"/>
    <col min="8" max="8" width="4.625" style="111" customWidth="1"/>
    <col min="9" max="9" width="20.625" style="60" customWidth="1"/>
    <col min="10" max="10" width="4.625" style="111" customWidth="1"/>
    <col min="11" max="11" width="20.75" style="60" customWidth="1"/>
    <col min="12" max="12" width="16.625" style="60" customWidth="1"/>
  </cols>
  <sheetData>
    <row r="1" spans="1:19">
      <c r="A1" s="171" t="s">
        <v>198</v>
      </c>
      <c r="B1" s="171"/>
    </row>
    <row r="2" spans="1:19" ht="22.5">
      <c r="A2" s="172" t="s">
        <v>178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9" ht="23.25" thickBot="1">
      <c r="A3" s="36"/>
      <c r="B3" s="36"/>
      <c r="C3" s="36"/>
      <c r="D3" s="109"/>
      <c r="E3" s="61"/>
      <c r="F3" s="109"/>
      <c r="G3" s="61"/>
      <c r="H3" s="109"/>
      <c r="I3" s="86" t="s">
        <v>70</v>
      </c>
      <c r="J3" s="115"/>
      <c r="K3" s="85"/>
      <c r="L3" s="84"/>
      <c r="M3" s="84"/>
      <c r="N3" s="84"/>
      <c r="O3" s="84"/>
      <c r="P3" s="84"/>
      <c r="Q3" s="84"/>
      <c r="R3" s="84"/>
      <c r="S3" s="84"/>
    </row>
    <row r="4" spans="1:19" s="15" customFormat="1" ht="39.950000000000003" customHeight="1">
      <c r="A4" s="175"/>
      <c r="B4" s="173" t="s">
        <v>179</v>
      </c>
      <c r="C4" s="181" t="s">
        <v>180</v>
      </c>
      <c r="D4" s="179" t="s">
        <v>74</v>
      </c>
      <c r="E4" s="180"/>
      <c r="F4" s="179" t="s">
        <v>75</v>
      </c>
      <c r="G4" s="180"/>
      <c r="H4" s="179" t="s">
        <v>76</v>
      </c>
      <c r="I4" s="180"/>
      <c r="J4" s="179" t="s">
        <v>77</v>
      </c>
      <c r="K4" s="180"/>
      <c r="L4" s="177" t="s">
        <v>181</v>
      </c>
    </row>
    <row r="5" spans="1:19" s="15" customFormat="1" ht="39.950000000000003" customHeight="1" thickBot="1">
      <c r="A5" s="176"/>
      <c r="B5" s="174"/>
      <c r="C5" s="182"/>
      <c r="D5" s="176" t="s">
        <v>192</v>
      </c>
      <c r="E5" s="174"/>
      <c r="F5" s="176" t="s">
        <v>129</v>
      </c>
      <c r="G5" s="174"/>
      <c r="H5" s="176" t="s">
        <v>169</v>
      </c>
      <c r="I5" s="174"/>
      <c r="J5" s="176" t="s">
        <v>170</v>
      </c>
      <c r="K5" s="174"/>
      <c r="L5" s="178"/>
    </row>
    <row r="6" spans="1:19" s="15" customFormat="1" ht="60" customHeight="1" thickBot="1">
      <c r="A6" s="35" t="s">
        <v>4</v>
      </c>
      <c r="B6" s="44" t="s">
        <v>144</v>
      </c>
      <c r="C6" s="27">
        <v>2</v>
      </c>
      <c r="D6" s="25"/>
      <c r="E6" s="38" t="s">
        <v>145</v>
      </c>
      <c r="F6" s="25"/>
      <c r="G6" s="38" t="s">
        <v>146</v>
      </c>
      <c r="H6" s="25"/>
      <c r="I6" s="38" t="s">
        <v>147</v>
      </c>
      <c r="J6" s="110"/>
      <c r="K6" s="27"/>
      <c r="L6" s="38">
        <f>IF(D6="○",C6*1,IF(F6="○",C6*3,IF(H6="○",C6*5,0)))</f>
        <v>0</v>
      </c>
    </row>
    <row r="7" spans="1:19" s="15" customFormat="1" ht="60" customHeight="1" thickBot="1">
      <c r="A7" s="35" t="s">
        <v>5</v>
      </c>
      <c r="B7" s="44" t="s">
        <v>148</v>
      </c>
      <c r="C7" s="27">
        <v>1</v>
      </c>
      <c r="D7" s="25"/>
      <c r="E7" s="38" t="s">
        <v>149</v>
      </c>
      <c r="F7" s="25"/>
      <c r="G7" s="38" t="s">
        <v>150</v>
      </c>
      <c r="H7" s="110"/>
      <c r="I7" s="27"/>
      <c r="J7" s="110"/>
      <c r="K7" s="27"/>
      <c r="L7" s="38">
        <f>IF(D7="○",C7*1,IF(F7="○",C7*3,0))</f>
        <v>0</v>
      </c>
    </row>
    <row r="8" spans="1:19" s="15" customFormat="1" ht="60" customHeight="1" thickBot="1">
      <c r="A8" s="17" t="s">
        <v>6</v>
      </c>
      <c r="B8" s="45" t="s">
        <v>151</v>
      </c>
      <c r="C8" s="27">
        <v>1</v>
      </c>
      <c r="D8" s="29"/>
      <c r="E8" s="17" t="s">
        <v>152</v>
      </c>
      <c r="F8" s="28"/>
      <c r="G8" s="17" t="s">
        <v>153</v>
      </c>
      <c r="H8" s="28"/>
      <c r="I8" s="17" t="s">
        <v>154</v>
      </c>
      <c r="J8" s="29"/>
      <c r="K8" s="27" t="s">
        <v>182</v>
      </c>
      <c r="L8" s="17">
        <f>IF(D8="○",C8*1,IF(F8="○",C8*3,IF(H8="○",C8*5,IF(J8="○",C8*8,0))))</f>
        <v>0</v>
      </c>
    </row>
    <row r="9" spans="1:19" s="15" customFormat="1" ht="60" customHeight="1" thickBot="1">
      <c r="A9" s="35" t="s">
        <v>7</v>
      </c>
      <c r="B9" s="44" t="s">
        <v>79</v>
      </c>
      <c r="C9" s="27">
        <v>2</v>
      </c>
      <c r="D9" s="25"/>
      <c r="E9" s="38" t="s">
        <v>80</v>
      </c>
      <c r="F9" s="25"/>
      <c r="G9" s="38" t="s">
        <v>81</v>
      </c>
      <c r="H9" s="25"/>
      <c r="I9" s="38" t="s">
        <v>82</v>
      </c>
      <c r="J9" s="110"/>
      <c r="K9" s="27"/>
      <c r="L9" s="38">
        <f>IF(D9="○",C9*1,IF(F9="○",C9*3,IF(H9="○",C9*5,0)))</f>
        <v>0</v>
      </c>
    </row>
    <row r="10" spans="1:19" s="15" customFormat="1" ht="60" customHeight="1" thickBot="1">
      <c r="A10" s="17" t="s">
        <v>8</v>
      </c>
      <c r="B10" s="45" t="s">
        <v>157</v>
      </c>
      <c r="C10" s="27">
        <v>1</v>
      </c>
      <c r="D10" s="29"/>
      <c r="E10" s="17" t="s">
        <v>158</v>
      </c>
      <c r="F10" s="29"/>
      <c r="G10" s="27" t="s">
        <v>183</v>
      </c>
      <c r="H10" s="29"/>
      <c r="I10" s="27" t="s">
        <v>184</v>
      </c>
      <c r="J10" s="110"/>
      <c r="K10" s="27"/>
      <c r="L10" s="17">
        <f>IF(D10="○",C10*1,IF(F10="○",C10*3,IF(H10="○",C10*5,0)))</f>
        <v>0</v>
      </c>
    </row>
    <row r="11" spans="1:19" s="15" customFormat="1" ht="60" customHeight="1" thickBot="1">
      <c r="A11" s="35" t="s">
        <v>9</v>
      </c>
      <c r="B11" s="44" t="s">
        <v>83</v>
      </c>
      <c r="C11" s="38">
        <v>2</v>
      </c>
      <c r="D11" s="25"/>
      <c r="E11" s="38" t="s">
        <v>33</v>
      </c>
      <c r="F11" s="25"/>
      <c r="G11" s="38" t="s">
        <v>44</v>
      </c>
      <c r="H11" s="25"/>
      <c r="I11" s="38" t="s">
        <v>45</v>
      </c>
      <c r="J11" s="25" t="s">
        <v>244</v>
      </c>
      <c r="K11" s="18" t="s">
        <v>229</v>
      </c>
      <c r="L11" s="40">
        <f>IF(D11="○",C11*1,IF(F11="○",C11*3,IF(H11="○",C11*5,IF(J11="○",C11*8,IF(J29="○",25,IF(J30="○",34,IF(J31="○",43,IF(J32="○",52,IF(J33="○",61,IF(J34="○",70,IF(J35="○",79,IF(J36="○",88,IF(J37="○",97,0)))))))))))))</f>
        <v>0</v>
      </c>
    </row>
    <row r="12" spans="1:19" s="15" customFormat="1" ht="60" customHeight="1" thickBot="1">
      <c r="A12" s="35" t="s">
        <v>10</v>
      </c>
      <c r="B12" s="44" t="s">
        <v>160</v>
      </c>
      <c r="C12" s="27">
        <v>1</v>
      </c>
      <c r="D12" s="25"/>
      <c r="E12" s="38" t="s">
        <v>46</v>
      </c>
      <c r="F12" s="25"/>
      <c r="G12" s="38" t="s">
        <v>47</v>
      </c>
      <c r="H12" s="25"/>
      <c r="I12" s="38" t="s">
        <v>48</v>
      </c>
      <c r="J12" s="25"/>
      <c r="K12" s="38" t="s">
        <v>49</v>
      </c>
      <c r="L12" s="38">
        <f>IF(D12="○",C12*1,IF(F12="○",C12*3,IF(H12="○",C12*5,IF(J12="○",C12*8,0))))</f>
        <v>0</v>
      </c>
    </row>
    <row r="13" spans="1:19" s="15" customFormat="1" ht="60" customHeight="1" thickBot="1">
      <c r="A13" s="17" t="s">
        <v>11</v>
      </c>
      <c r="B13" s="62" t="s">
        <v>193</v>
      </c>
      <c r="C13" s="27">
        <v>2</v>
      </c>
      <c r="D13" s="29"/>
      <c r="E13" s="27" t="s">
        <v>34</v>
      </c>
      <c r="F13" s="29"/>
      <c r="G13" s="27" t="s">
        <v>50</v>
      </c>
      <c r="H13" s="29"/>
      <c r="I13" s="27" t="s">
        <v>51</v>
      </c>
      <c r="J13" s="29"/>
      <c r="K13" s="17" t="s">
        <v>35</v>
      </c>
      <c r="L13" s="17">
        <f>IF(D13="○",C13*1,IF(F13="○",C13*3,IF(H13="○",C13*5,IF(J13="○",C13*8,0))))</f>
        <v>0</v>
      </c>
    </row>
    <row r="14" spans="1:19" s="15" customFormat="1" ht="60" customHeight="1" thickBot="1">
      <c r="A14" s="35" t="s">
        <v>12</v>
      </c>
      <c r="B14" s="44" t="s">
        <v>185</v>
      </c>
      <c r="C14" s="38">
        <v>2</v>
      </c>
      <c r="D14" s="25"/>
      <c r="E14" s="38" t="s">
        <v>23</v>
      </c>
      <c r="F14" s="25"/>
      <c r="G14" s="38" t="s">
        <v>52</v>
      </c>
      <c r="H14" s="25"/>
      <c r="I14" s="38" t="s">
        <v>36</v>
      </c>
      <c r="J14" s="110"/>
      <c r="K14" s="27"/>
      <c r="L14" s="38">
        <f>IF(D14="○",C14*1,IF(F14="○",C14*3,IF(H14="○",C14*5,0)))</f>
        <v>0</v>
      </c>
    </row>
    <row r="15" spans="1:19" s="15" customFormat="1" ht="60" customHeight="1" thickBot="1">
      <c r="A15" s="35" t="s">
        <v>13</v>
      </c>
      <c r="B15" s="44" t="s">
        <v>162</v>
      </c>
      <c r="C15" s="27">
        <v>1</v>
      </c>
      <c r="D15" s="110"/>
      <c r="E15" s="27"/>
      <c r="F15" s="25"/>
      <c r="G15" s="38" t="s">
        <v>37</v>
      </c>
      <c r="H15" s="25"/>
      <c r="I15" s="38" t="s">
        <v>38</v>
      </c>
      <c r="J15" s="110"/>
      <c r="K15" s="27"/>
      <c r="L15" s="38">
        <f>IF(F15="○",C15*3,IF(H15="○",C15*5,0))</f>
        <v>0</v>
      </c>
    </row>
    <row r="16" spans="1:19" s="15" customFormat="1" ht="60" customHeight="1" thickBot="1">
      <c r="A16" s="35" t="s">
        <v>14</v>
      </c>
      <c r="B16" s="44" t="s">
        <v>163</v>
      </c>
      <c r="C16" s="27">
        <v>3</v>
      </c>
      <c r="D16" s="110"/>
      <c r="E16" s="27"/>
      <c r="F16" s="25"/>
      <c r="G16" s="38" t="s">
        <v>37</v>
      </c>
      <c r="H16" s="25"/>
      <c r="I16" s="38" t="s">
        <v>38</v>
      </c>
      <c r="J16" s="110"/>
      <c r="K16" s="27"/>
      <c r="L16" s="38">
        <f>IF(F16="○",C16*3,IF(H16="○",C16*5,0))</f>
        <v>0</v>
      </c>
    </row>
    <row r="17" spans="1:12" s="15" customFormat="1" ht="60" customHeight="1" thickBot="1">
      <c r="A17" s="35" t="s">
        <v>15</v>
      </c>
      <c r="B17" s="44" t="s">
        <v>186</v>
      </c>
      <c r="C17" s="135">
        <v>15</v>
      </c>
      <c r="D17" s="167" t="s">
        <v>187</v>
      </c>
      <c r="E17" s="168"/>
      <c r="F17" s="168"/>
      <c r="G17" s="168"/>
      <c r="H17" s="168"/>
      <c r="I17" s="168"/>
      <c r="J17" s="168"/>
      <c r="K17" s="190"/>
      <c r="L17" s="18">
        <v>15</v>
      </c>
    </row>
    <row r="18" spans="1:12" s="15" customFormat="1" ht="60" customHeight="1" thickBot="1">
      <c r="A18" s="35" t="s">
        <v>16</v>
      </c>
      <c r="B18" s="44" t="s">
        <v>188</v>
      </c>
      <c r="C18" s="135">
        <v>3</v>
      </c>
      <c r="D18" s="167" t="s">
        <v>194</v>
      </c>
      <c r="E18" s="168"/>
      <c r="F18" s="168"/>
      <c r="G18" s="168"/>
      <c r="H18" s="168"/>
      <c r="I18" s="168"/>
      <c r="J18" s="168"/>
      <c r="K18" s="190"/>
      <c r="L18" s="18">
        <v>3</v>
      </c>
    </row>
    <row r="19" spans="1:12" s="15" customFormat="1" ht="60" customHeight="1" thickBot="1">
      <c r="A19" s="167"/>
      <c r="B19" s="168"/>
      <c r="C19" s="46"/>
      <c r="D19" s="168" t="s">
        <v>195</v>
      </c>
      <c r="E19" s="168"/>
      <c r="F19" s="168"/>
      <c r="G19" s="168"/>
      <c r="H19" s="168"/>
      <c r="I19" s="168"/>
      <c r="J19" s="168"/>
      <c r="K19" s="190"/>
      <c r="L19" s="38">
        <f>SUM(L6:L18)</f>
        <v>18</v>
      </c>
    </row>
    <row r="20" spans="1:12" s="15" customFormat="1" ht="60" customHeight="1" thickBot="1">
      <c r="A20" s="35" t="s">
        <v>42</v>
      </c>
      <c r="B20" s="44" t="s">
        <v>189</v>
      </c>
      <c r="C20" s="27">
        <v>7</v>
      </c>
      <c r="D20" s="25"/>
      <c r="E20" s="38" t="s">
        <v>23</v>
      </c>
      <c r="F20" s="110"/>
      <c r="G20" s="26"/>
      <c r="H20" s="112"/>
      <c r="I20" s="26"/>
      <c r="J20" s="112"/>
      <c r="K20" s="27"/>
      <c r="L20" s="38">
        <f>IF(D20="○",C20*1,0)</f>
        <v>0</v>
      </c>
    </row>
    <row r="21" spans="1:12" s="15" customFormat="1" ht="60" customHeight="1" thickBot="1">
      <c r="A21" s="21" t="s">
        <v>29</v>
      </c>
      <c r="B21" s="45" t="s">
        <v>190</v>
      </c>
      <c r="C21" s="27">
        <v>5</v>
      </c>
      <c r="D21" s="25"/>
      <c r="E21" s="38" t="s">
        <v>39</v>
      </c>
      <c r="F21" s="25"/>
      <c r="G21" s="38" t="s">
        <v>196</v>
      </c>
      <c r="H21" s="25"/>
      <c r="I21" s="38" t="s">
        <v>40</v>
      </c>
      <c r="J21" s="110"/>
      <c r="K21" s="27"/>
      <c r="L21" s="38">
        <f>IF(D21="○",C21*1,IF(F21="○",C21*3,IF(H21="○",C21*5,0)))</f>
        <v>0</v>
      </c>
    </row>
    <row r="22" spans="1:12" ht="60" customHeight="1" thickBot="1">
      <c r="A22" s="169"/>
      <c r="B22" s="170"/>
      <c r="C22" s="170" t="s">
        <v>104</v>
      </c>
      <c r="D22" s="170"/>
      <c r="E22" s="170"/>
      <c r="F22" s="170"/>
      <c r="G22" s="170"/>
      <c r="H22" s="170"/>
      <c r="I22" s="170"/>
      <c r="J22" s="170"/>
      <c r="K22" s="183"/>
      <c r="L22" s="4">
        <f>SUM(L19:L21)</f>
        <v>18</v>
      </c>
    </row>
    <row r="23" spans="1:12" ht="60" customHeight="1" thickBot="1">
      <c r="A23" s="33" t="s">
        <v>31</v>
      </c>
      <c r="B23" s="7" t="s">
        <v>41</v>
      </c>
      <c r="C23" s="169" t="s">
        <v>197</v>
      </c>
      <c r="D23" s="170"/>
      <c r="E23" s="170"/>
      <c r="F23" s="170"/>
      <c r="G23" s="170"/>
      <c r="H23" s="170"/>
      <c r="I23" s="170"/>
      <c r="J23" s="170"/>
      <c r="K23" s="183"/>
      <c r="L23" s="8">
        <f>L22*0.8*6400</f>
        <v>92160</v>
      </c>
    </row>
    <row r="24" spans="1:12" ht="60" customHeight="1" thickBot="1">
      <c r="A24" s="33" t="s">
        <v>43</v>
      </c>
      <c r="B24" s="7" t="s">
        <v>105</v>
      </c>
      <c r="C24" s="184" t="s">
        <v>223</v>
      </c>
      <c r="D24" s="185"/>
      <c r="E24" s="185"/>
      <c r="F24" s="185"/>
      <c r="G24" s="186"/>
      <c r="H24" s="138">
        <v>0</v>
      </c>
      <c r="I24" s="187" t="s">
        <v>106</v>
      </c>
      <c r="J24" s="188"/>
      <c r="K24" s="189"/>
      <c r="L24" s="8">
        <f>H24</f>
        <v>0</v>
      </c>
    </row>
    <row r="25" spans="1:12" ht="60" customHeight="1" thickBot="1">
      <c r="A25" s="63" t="s">
        <v>32</v>
      </c>
      <c r="B25" s="64" t="s">
        <v>191</v>
      </c>
      <c r="C25" s="164" t="s">
        <v>58</v>
      </c>
      <c r="D25" s="165"/>
      <c r="E25" s="165"/>
      <c r="F25" s="165"/>
      <c r="G25" s="165"/>
      <c r="H25" s="165"/>
      <c r="I25" s="165"/>
      <c r="J25" s="165"/>
      <c r="K25" s="166"/>
      <c r="L25" s="65">
        <f>L23*L24</f>
        <v>0</v>
      </c>
    </row>
    <row r="27" spans="1:12" ht="15.75">
      <c r="A27" s="87" t="s">
        <v>59</v>
      </c>
      <c r="B27" s="88" t="s">
        <v>63</v>
      </c>
      <c r="G27" s="66"/>
      <c r="H27" s="113"/>
      <c r="I27" s="99" t="s">
        <v>60</v>
      </c>
      <c r="J27" s="116"/>
      <c r="K27" s="49"/>
    </row>
    <row r="28" spans="1:12" ht="15.75">
      <c r="G28" s="67"/>
      <c r="H28" s="114"/>
      <c r="I28" s="51" t="s">
        <v>110</v>
      </c>
      <c r="J28" s="117"/>
      <c r="K28" s="51"/>
    </row>
    <row r="29" spans="1:12" ht="15.75">
      <c r="G29" s="66"/>
      <c r="H29" s="113"/>
      <c r="I29" s="53" t="s">
        <v>243</v>
      </c>
      <c r="J29" s="104" t="s">
        <v>244</v>
      </c>
      <c r="K29" s="51" t="s">
        <v>234</v>
      </c>
    </row>
    <row r="30" spans="1:12" ht="15.75">
      <c r="I30" s="53" t="s">
        <v>135</v>
      </c>
      <c r="J30" s="104"/>
      <c r="K30" s="51" t="s">
        <v>235</v>
      </c>
    </row>
    <row r="31" spans="1:12" ht="15.75">
      <c r="I31" s="53" t="s">
        <v>136</v>
      </c>
      <c r="J31" s="104"/>
      <c r="K31" s="51" t="s">
        <v>236</v>
      </c>
    </row>
    <row r="32" spans="1:12" ht="15.75">
      <c r="I32" s="53" t="s">
        <v>137</v>
      </c>
      <c r="J32" s="104"/>
      <c r="K32" s="51" t="s">
        <v>237</v>
      </c>
    </row>
    <row r="33" spans="9:11" ht="15.75">
      <c r="I33" s="55" t="s">
        <v>138</v>
      </c>
      <c r="J33" s="104"/>
      <c r="K33" s="51" t="s">
        <v>238</v>
      </c>
    </row>
    <row r="34" spans="9:11" ht="15.75">
      <c r="I34" s="55" t="s">
        <v>139</v>
      </c>
      <c r="J34" s="103"/>
      <c r="K34" s="51" t="s">
        <v>239</v>
      </c>
    </row>
    <row r="35" spans="9:11" ht="15.75">
      <c r="I35" s="55" t="s">
        <v>140</v>
      </c>
      <c r="J35" s="103"/>
      <c r="K35" s="51" t="s">
        <v>240</v>
      </c>
    </row>
    <row r="36" spans="9:11" ht="15.75">
      <c r="I36" s="55" t="s">
        <v>141</v>
      </c>
      <c r="J36" s="103"/>
      <c r="K36" s="51" t="s">
        <v>241</v>
      </c>
    </row>
    <row r="37" spans="9:11" ht="15.75">
      <c r="I37" s="55" t="s">
        <v>142</v>
      </c>
      <c r="J37" s="102"/>
      <c r="K37" s="51" t="s">
        <v>242</v>
      </c>
    </row>
  </sheetData>
  <mergeCells count="24">
    <mergeCell ref="C4:C5"/>
    <mergeCell ref="C23:K23"/>
    <mergeCell ref="C24:G24"/>
    <mergeCell ref="I24:K24"/>
    <mergeCell ref="D17:K17"/>
    <mergeCell ref="D18:K18"/>
    <mergeCell ref="D19:K19"/>
    <mergeCell ref="C22:K22"/>
    <mergeCell ref="C25:K25"/>
    <mergeCell ref="A19:B19"/>
    <mergeCell ref="A22:B22"/>
    <mergeCell ref="A1:B1"/>
    <mergeCell ref="A2:L2"/>
    <mergeCell ref="B4:B5"/>
    <mergeCell ref="A4:A5"/>
    <mergeCell ref="L4:L5"/>
    <mergeCell ref="D4:E4"/>
    <mergeCell ref="D5:E5"/>
    <mergeCell ref="F4:G4"/>
    <mergeCell ref="F5:G5"/>
    <mergeCell ref="H4:I4"/>
    <mergeCell ref="H5:I5"/>
    <mergeCell ref="J4:K4"/>
    <mergeCell ref="J5:K5"/>
  </mergeCells>
  <phoneticPr fontId="4"/>
  <dataValidations count="2">
    <dataValidation type="list" allowBlank="1" showInputMessage="1" showErrorMessage="1" sqref="H24">
      <formula1>"１,２,３,４,５,６,７,８,９,１０,１１,１２,１３,１４,１５,１６,１７,１８,１９,２０,　,０,"</formula1>
    </dataValidation>
    <dataValidation type="list" allowBlank="1" showInputMessage="1" showErrorMessage="1" sqref="J29:J37 H6 J8 J11:J13 D6:D14 F6:F16 H8:H16 D20:D21 F21 H21">
      <formula1>"○,　,"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view="pageBreakPreview" topLeftCell="A16" zoomScaleNormal="100" zoomScaleSheetLayoutView="100" workbookViewId="0">
      <selection activeCell="B16" sqref="B16"/>
    </sheetView>
  </sheetViews>
  <sheetFormatPr defaultRowHeight="14.25"/>
  <cols>
    <col min="1" max="1" width="4.625" style="41" customWidth="1"/>
    <col min="2" max="2" width="25.625" style="60" customWidth="1"/>
    <col min="3" max="3" width="4.625" style="41" customWidth="1"/>
    <col min="4" max="4" width="4.625" style="108" customWidth="1"/>
    <col min="5" max="5" width="20.625" style="41" customWidth="1"/>
    <col min="6" max="6" width="4.625" style="108" customWidth="1"/>
    <col min="7" max="7" width="20.625" style="41" customWidth="1"/>
    <col min="8" max="8" width="4.625" style="108" customWidth="1"/>
    <col min="9" max="9" width="20.625" style="41" customWidth="1"/>
    <col min="10" max="10" width="4.625" style="108" customWidth="1"/>
    <col min="11" max="11" width="20.625" style="41" customWidth="1"/>
    <col min="12" max="12" width="16.625" style="41" customWidth="1"/>
  </cols>
  <sheetData>
    <row r="1" spans="1:19">
      <c r="A1" s="171" t="s">
        <v>168</v>
      </c>
      <c r="B1" s="171"/>
    </row>
    <row r="2" spans="1:19" s="1" customFormat="1" ht="22.5">
      <c r="A2" s="172" t="s">
        <v>20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9" s="15" customFormat="1" ht="23.25" thickBot="1">
      <c r="A3" s="16"/>
      <c r="B3" s="16"/>
      <c r="C3" s="16"/>
      <c r="D3" s="118"/>
      <c r="E3" s="16"/>
      <c r="F3" s="118"/>
      <c r="G3" s="16"/>
      <c r="H3" s="118"/>
      <c r="I3" s="89" t="s">
        <v>70</v>
      </c>
      <c r="J3" s="120"/>
      <c r="K3" s="84"/>
      <c r="L3" s="84"/>
      <c r="M3" s="84"/>
      <c r="N3" s="84"/>
      <c r="O3" s="84"/>
      <c r="P3" s="84"/>
      <c r="Q3" s="84"/>
      <c r="R3" s="84"/>
      <c r="S3" s="84"/>
    </row>
    <row r="4" spans="1:19" s="15" customFormat="1" ht="39.950000000000003" customHeight="1">
      <c r="A4" s="175"/>
      <c r="B4" s="173" t="s">
        <v>72</v>
      </c>
      <c r="C4" s="181" t="s">
        <v>143</v>
      </c>
      <c r="D4" s="175" t="s">
        <v>74</v>
      </c>
      <c r="E4" s="173"/>
      <c r="F4" s="175" t="s">
        <v>75</v>
      </c>
      <c r="G4" s="173"/>
      <c r="H4" s="175" t="s">
        <v>76</v>
      </c>
      <c r="I4" s="173"/>
      <c r="J4" s="175" t="s">
        <v>77</v>
      </c>
      <c r="K4" s="173"/>
      <c r="L4" s="177" t="s">
        <v>78</v>
      </c>
    </row>
    <row r="5" spans="1:19" s="15" customFormat="1" ht="39.950000000000003" customHeight="1" thickBot="1">
      <c r="A5" s="176"/>
      <c r="B5" s="174"/>
      <c r="C5" s="182"/>
      <c r="D5" s="176" t="s">
        <v>127</v>
      </c>
      <c r="E5" s="174"/>
      <c r="F5" s="176" t="s">
        <v>129</v>
      </c>
      <c r="G5" s="174"/>
      <c r="H5" s="176" t="s">
        <v>169</v>
      </c>
      <c r="I5" s="174"/>
      <c r="J5" s="176" t="s">
        <v>170</v>
      </c>
      <c r="K5" s="174"/>
      <c r="L5" s="178"/>
    </row>
    <row r="6" spans="1:19" s="15" customFormat="1" ht="60" customHeight="1" thickBot="1">
      <c r="A6" s="35" t="s">
        <v>4</v>
      </c>
      <c r="B6" s="57" t="s">
        <v>144</v>
      </c>
      <c r="C6" s="38">
        <v>2</v>
      </c>
      <c r="D6" s="25"/>
      <c r="E6" s="38" t="s">
        <v>145</v>
      </c>
      <c r="F6" s="25"/>
      <c r="G6" s="38" t="s">
        <v>146</v>
      </c>
      <c r="H6" s="25"/>
      <c r="I6" s="27" t="s">
        <v>147</v>
      </c>
      <c r="J6" s="110"/>
      <c r="K6" s="27"/>
      <c r="L6" s="38">
        <f>IF(D6="○",C6*1,IF(F6="○",C6*3,IF(H6="○",C6*5,0)))</f>
        <v>0</v>
      </c>
    </row>
    <row r="7" spans="1:19" s="15" customFormat="1" ht="60" customHeight="1" thickBot="1">
      <c r="A7" s="35" t="s">
        <v>5</v>
      </c>
      <c r="B7" s="57" t="s">
        <v>148</v>
      </c>
      <c r="C7" s="38">
        <v>1</v>
      </c>
      <c r="D7" s="25"/>
      <c r="E7" s="38" t="s">
        <v>149</v>
      </c>
      <c r="F7" s="25"/>
      <c r="G7" s="38" t="s">
        <v>150</v>
      </c>
      <c r="H7" s="110"/>
      <c r="I7" s="26"/>
      <c r="J7" s="112"/>
      <c r="K7" s="27"/>
      <c r="L7" s="38">
        <f>IF(D7="○",C7*1,IF(F7="○",C7*3,0))</f>
        <v>0</v>
      </c>
    </row>
    <row r="8" spans="1:19" s="15" customFormat="1" ht="60" customHeight="1" thickBot="1">
      <c r="A8" s="17" t="s">
        <v>6</v>
      </c>
      <c r="B8" s="58" t="s">
        <v>151</v>
      </c>
      <c r="C8" s="17">
        <v>1</v>
      </c>
      <c r="D8" s="28"/>
      <c r="E8" s="17" t="s">
        <v>152</v>
      </c>
      <c r="F8" s="28"/>
      <c r="G8" s="17" t="s">
        <v>153</v>
      </c>
      <c r="H8" s="28"/>
      <c r="I8" s="17" t="s">
        <v>154</v>
      </c>
      <c r="J8" s="29"/>
      <c r="K8" s="27" t="s">
        <v>155</v>
      </c>
      <c r="L8" s="17">
        <f>IF(D8="○",C8*1,IF(F8="○",C8*3,IF(H8="○",C8*5,IF(J8="○",C8*8,0))))</f>
        <v>0</v>
      </c>
    </row>
    <row r="9" spans="1:19" s="15" customFormat="1" ht="60" customHeight="1" thickBot="1">
      <c r="A9" s="35" t="s">
        <v>7</v>
      </c>
      <c r="B9" s="57" t="s">
        <v>171</v>
      </c>
      <c r="C9" s="38">
        <v>2</v>
      </c>
      <c r="D9" s="25"/>
      <c r="E9" s="38" t="s">
        <v>80</v>
      </c>
      <c r="F9" s="25"/>
      <c r="G9" s="38" t="s">
        <v>81</v>
      </c>
      <c r="H9" s="25"/>
      <c r="I9" s="38" t="s">
        <v>82</v>
      </c>
      <c r="J9" s="110"/>
      <c r="K9" s="27"/>
      <c r="L9" s="38">
        <f>IF(D9="○",C9*1,IF(F9="○",C9*3,IF(H9="○",C9*5,0)))</f>
        <v>0</v>
      </c>
    </row>
    <row r="10" spans="1:19" s="15" customFormat="1" ht="60" customHeight="1" thickBot="1">
      <c r="A10" s="35" t="s">
        <v>8</v>
      </c>
      <c r="B10" s="57" t="s">
        <v>172</v>
      </c>
      <c r="C10" s="38">
        <v>2</v>
      </c>
      <c r="D10" s="110"/>
      <c r="E10" s="26"/>
      <c r="F10" s="112"/>
      <c r="G10" s="27"/>
      <c r="H10" s="25"/>
      <c r="I10" s="38" t="s">
        <v>156</v>
      </c>
      <c r="J10" s="110"/>
      <c r="K10" s="27"/>
      <c r="L10" s="38">
        <f>IF(H10="○",C10*5,0)</f>
        <v>0</v>
      </c>
    </row>
    <row r="11" spans="1:19" s="15" customFormat="1" ht="60" customHeight="1" thickBot="1">
      <c r="A11" s="17" t="s">
        <v>9</v>
      </c>
      <c r="B11" s="58" t="s">
        <v>157</v>
      </c>
      <c r="C11" s="17">
        <v>1</v>
      </c>
      <c r="D11" s="28"/>
      <c r="E11" s="17" t="s">
        <v>158</v>
      </c>
      <c r="F11" s="29"/>
      <c r="G11" s="27" t="s">
        <v>173</v>
      </c>
      <c r="H11" s="29"/>
      <c r="I11" s="27" t="s">
        <v>167</v>
      </c>
      <c r="J11" s="110"/>
      <c r="K11" s="27"/>
      <c r="L11" s="17">
        <f>IF(D11="○",C11*1,IF(F11="○",C11*3,IF(H11="○",C11*5,0)))</f>
        <v>0</v>
      </c>
    </row>
    <row r="12" spans="1:19" s="15" customFormat="1" ht="60" customHeight="1" thickBot="1">
      <c r="A12" s="35" t="s">
        <v>10</v>
      </c>
      <c r="B12" s="57" t="s">
        <v>83</v>
      </c>
      <c r="C12" s="38">
        <v>2</v>
      </c>
      <c r="D12" s="25"/>
      <c r="E12" s="38" t="s">
        <v>33</v>
      </c>
      <c r="F12" s="25"/>
      <c r="G12" s="38" t="s">
        <v>44</v>
      </c>
      <c r="H12" s="25"/>
      <c r="I12" s="38" t="s">
        <v>45</v>
      </c>
      <c r="J12" s="25" t="s">
        <v>244</v>
      </c>
      <c r="K12" s="18" t="s">
        <v>227</v>
      </c>
      <c r="L12" s="40">
        <f>IF(D12="○",C12*1,IF(F12="○",C12*3,IF(H12="○",C12*5,IF(J12="○",C12*8,IF(J30="○",25,IF(J31="○",34,IF(J32="○",43,IF(J33="○",52,IF(J34="○",61,IF(J35="○",70,IF(J36="○",79,IF(J37="○",88,IF(J38="○",97,0)))))))))))))</f>
        <v>0</v>
      </c>
    </row>
    <row r="13" spans="1:19" s="15" customFormat="1" ht="60" customHeight="1" thickBot="1">
      <c r="A13" s="177" t="s">
        <v>11</v>
      </c>
      <c r="B13" s="177" t="s">
        <v>159</v>
      </c>
      <c r="C13" s="17">
        <v>2</v>
      </c>
      <c r="D13" s="29"/>
      <c r="E13" s="27" t="s">
        <v>66</v>
      </c>
      <c r="F13" s="29"/>
      <c r="G13" s="17" t="s">
        <v>67</v>
      </c>
      <c r="H13" s="29"/>
      <c r="I13" s="27" t="s">
        <v>68</v>
      </c>
      <c r="J13" s="110"/>
      <c r="K13" s="27"/>
      <c r="L13" s="17">
        <f>IF(D13="○",C13*1,IF(F13="○",C13*3,IF(H13="○",C13*5,0)))</f>
        <v>0</v>
      </c>
    </row>
    <row r="14" spans="1:19" s="15" customFormat="1" ht="60" customHeight="1" thickBot="1">
      <c r="A14" s="178"/>
      <c r="B14" s="178"/>
      <c r="C14" s="38">
        <v>3</v>
      </c>
      <c r="D14" s="25"/>
      <c r="E14" s="38" t="s">
        <v>69</v>
      </c>
      <c r="F14" s="110"/>
      <c r="G14" s="26"/>
      <c r="H14" s="112"/>
      <c r="I14" s="26"/>
      <c r="J14" s="112"/>
      <c r="K14" s="38"/>
      <c r="L14" s="38">
        <f>IF(D14="○",C14*1,0)</f>
        <v>0</v>
      </c>
    </row>
    <row r="15" spans="1:19" s="15" customFormat="1" ht="60" customHeight="1" thickBot="1">
      <c r="A15" s="35" t="s">
        <v>12</v>
      </c>
      <c r="B15" s="57" t="s">
        <v>160</v>
      </c>
      <c r="C15" s="38">
        <v>1</v>
      </c>
      <c r="D15" s="25"/>
      <c r="E15" s="38" t="s">
        <v>46</v>
      </c>
      <c r="F15" s="25"/>
      <c r="G15" s="38" t="s">
        <v>47</v>
      </c>
      <c r="H15" s="25"/>
      <c r="I15" s="38" t="s">
        <v>48</v>
      </c>
      <c r="J15" s="25"/>
      <c r="K15" s="38" t="s">
        <v>49</v>
      </c>
      <c r="L15" s="38">
        <f>IF(D15="○",C15*1,IF(F15="○",C15*3,IF(H15="○",C15*5,IF(J15="○",C15*8,0))))</f>
        <v>0</v>
      </c>
    </row>
    <row r="16" spans="1:19" s="15" customFormat="1" ht="60" customHeight="1" thickBot="1">
      <c r="A16" s="17" t="s">
        <v>13</v>
      </c>
      <c r="B16" s="62" t="s">
        <v>193</v>
      </c>
      <c r="C16" s="19">
        <v>2</v>
      </c>
      <c r="D16" s="30"/>
      <c r="E16" s="19" t="s">
        <v>34</v>
      </c>
      <c r="F16" s="30"/>
      <c r="G16" s="19" t="s">
        <v>50</v>
      </c>
      <c r="H16" s="30"/>
      <c r="I16" s="19" t="s">
        <v>51</v>
      </c>
      <c r="J16" s="30"/>
      <c r="K16" s="34" t="s">
        <v>35</v>
      </c>
      <c r="L16" s="34">
        <f>IF(D16="○",C16*1,IF(F16="○",C16*3,IF(H16="○",C16*5,IF(J16="○",C16*8,0))))</f>
        <v>0</v>
      </c>
    </row>
    <row r="17" spans="1:12" s="15" customFormat="1" ht="60" customHeight="1" thickBot="1">
      <c r="A17" s="17" t="s">
        <v>14</v>
      </c>
      <c r="B17" s="59" t="s">
        <v>161</v>
      </c>
      <c r="C17" s="17">
        <v>2</v>
      </c>
      <c r="D17" s="28"/>
      <c r="E17" s="17" t="s">
        <v>23</v>
      </c>
      <c r="F17" s="28"/>
      <c r="G17" s="17" t="s">
        <v>52</v>
      </c>
      <c r="H17" s="28"/>
      <c r="I17" s="17" t="s">
        <v>36</v>
      </c>
      <c r="J17" s="110"/>
      <c r="K17" s="27"/>
      <c r="L17" s="17">
        <f>IF(D17="○",C17*1,IF(F17="○",C17*3,IF(H17="○",C17*5,0)))</f>
        <v>0</v>
      </c>
    </row>
    <row r="18" spans="1:12" s="15" customFormat="1" ht="60" customHeight="1" thickBot="1">
      <c r="A18" s="35" t="s">
        <v>15</v>
      </c>
      <c r="B18" s="57" t="s">
        <v>162</v>
      </c>
      <c r="C18" s="38">
        <v>1</v>
      </c>
      <c r="D18" s="110"/>
      <c r="E18" s="27"/>
      <c r="F18" s="25"/>
      <c r="G18" s="38" t="s">
        <v>37</v>
      </c>
      <c r="H18" s="25"/>
      <c r="I18" s="38" t="s">
        <v>38</v>
      </c>
      <c r="J18" s="110"/>
      <c r="K18" s="27"/>
      <c r="L18" s="38">
        <f>IF(F18="○",C18*3,IF(H18="○",C18*5,0))</f>
        <v>0</v>
      </c>
    </row>
    <row r="19" spans="1:12" s="15" customFormat="1" ht="60" customHeight="1" thickBot="1">
      <c r="A19" s="35" t="s">
        <v>16</v>
      </c>
      <c r="B19" s="57" t="s">
        <v>163</v>
      </c>
      <c r="C19" s="38">
        <v>3</v>
      </c>
      <c r="D19" s="110"/>
      <c r="E19" s="27"/>
      <c r="F19" s="25"/>
      <c r="G19" s="38" t="s">
        <v>37</v>
      </c>
      <c r="H19" s="25"/>
      <c r="I19" s="38" t="s">
        <v>38</v>
      </c>
      <c r="J19" s="110"/>
      <c r="K19" s="27"/>
      <c r="L19" s="38">
        <f>IF(F19="○",C19*3,IF(H19="○",C19*5,0))</f>
        <v>0</v>
      </c>
    </row>
    <row r="20" spans="1:12" s="15" customFormat="1" ht="60" customHeight="1" thickBot="1">
      <c r="A20" s="17" t="s">
        <v>17</v>
      </c>
      <c r="B20" s="59" t="s">
        <v>174</v>
      </c>
      <c r="C20" s="17">
        <v>5</v>
      </c>
      <c r="D20" s="29"/>
      <c r="E20" s="27" t="s">
        <v>53</v>
      </c>
      <c r="F20" s="29"/>
      <c r="G20" s="27" t="s">
        <v>51</v>
      </c>
      <c r="H20" s="29"/>
      <c r="I20" s="27" t="s">
        <v>35</v>
      </c>
      <c r="J20" s="110"/>
      <c r="K20" s="27"/>
      <c r="L20" s="17">
        <f>IF(D20="○",C20*1,IF(F20="○",C20*3,IF(H20="○",C20*5,0)))</f>
        <v>0</v>
      </c>
    </row>
    <row r="21" spans="1:12" s="15" customFormat="1" ht="60" customHeight="1" thickBot="1">
      <c r="A21" s="35" t="s">
        <v>18</v>
      </c>
      <c r="B21" s="57" t="s">
        <v>164</v>
      </c>
      <c r="C21" s="38">
        <v>1</v>
      </c>
      <c r="D21" s="110"/>
      <c r="E21" s="27"/>
      <c r="F21" s="25"/>
      <c r="G21" s="38" t="s">
        <v>54</v>
      </c>
      <c r="H21" s="25"/>
      <c r="I21" s="38" t="s">
        <v>165</v>
      </c>
      <c r="J21" s="110"/>
      <c r="K21" s="27"/>
      <c r="L21" s="38">
        <f>IF(F21="○",C21*3,IF(H21="○",C21*5,0))</f>
        <v>0</v>
      </c>
    </row>
    <row r="22" spans="1:12" s="15" customFormat="1" ht="60" customHeight="1" thickBot="1">
      <c r="A22" s="35" t="s">
        <v>19</v>
      </c>
      <c r="B22" s="44" t="s">
        <v>166</v>
      </c>
      <c r="C22" s="135">
        <v>15</v>
      </c>
      <c r="D22" s="196" t="s">
        <v>55</v>
      </c>
      <c r="E22" s="197"/>
      <c r="F22" s="197"/>
      <c r="G22" s="197"/>
      <c r="H22" s="197"/>
      <c r="I22" s="197"/>
      <c r="J22" s="197"/>
      <c r="K22" s="198"/>
      <c r="L22" s="18">
        <v>15</v>
      </c>
    </row>
    <row r="23" spans="1:12" ht="60" customHeight="1" thickBot="1">
      <c r="A23" s="169"/>
      <c r="B23" s="170"/>
      <c r="C23" s="170" t="s">
        <v>104</v>
      </c>
      <c r="D23" s="170"/>
      <c r="E23" s="170"/>
      <c r="F23" s="170"/>
      <c r="G23" s="170"/>
      <c r="H23" s="170"/>
      <c r="I23" s="170"/>
      <c r="J23" s="170"/>
      <c r="K23" s="183"/>
      <c r="L23" s="4">
        <f>SUM(L6:L22)</f>
        <v>15</v>
      </c>
    </row>
    <row r="24" spans="1:12" ht="60" customHeight="1" thickBot="1">
      <c r="A24" s="33" t="s">
        <v>57</v>
      </c>
      <c r="B24" s="9" t="s">
        <v>30</v>
      </c>
      <c r="C24" s="193" t="s">
        <v>175</v>
      </c>
      <c r="D24" s="194"/>
      <c r="E24" s="194"/>
      <c r="F24" s="194"/>
      <c r="G24" s="194"/>
      <c r="H24" s="194"/>
      <c r="I24" s="194"/>
      <c r="J24" s="194"/>
      <c r="K24" s="195"/>
      <c r="L24" s="8">
        <f>L23*4300</f>
        <v>64500</v>
      </c>
    </row>
    <row r="25" spans="1:12" ht="60" customHeight="1" thickBot="1">
      <c r="A25" s="33" t="s">
        <v>32</v>
      </c>
      <c r="B25" s="9" t="s">
        <v>105</v>
      </c>
      <c r="C25" s="184" t="s">
        <v>176</v>
      </c>
      <c r="D25" s="185"/>
      <c r="E25" s="185"/>
      <c r="F25" s="185"/>
      <c r="G25" s="186"/>
      <c r="H25" s="138">
        <v>0</v>
      </c>
      <c r="I25" s="187" t="s">
        <v>106</v>
      </c>
      <c r="J25" s="188"/>
      <c r="K25" s="189"/>
      <c r="L25" s="4">
        <f>H25</f>
        <v>0</v>
      </c>
    </row>
    <row r="26" spans="1:12" ht="60" customHeight="1" thickBot="1">
      <c r="A26" s="12" t="s">
        <v>21</v>
      </c>
      <c r="B26" s="13" t="s">
        <v>56</v>
      </c>
      <c r="C26" s="13"/>
      <c r="D26" s="119"/>
      <c r="E26" s="191" t="s">
        <v>177</v>
      </c>
      <c r="F26" s="191"/>
      <c r="G26" s="191"/>
      <c r="H26" s="191"/>
      <c r="I26" s="191"/>
      <c r="J26" s="191"/>
      <c r="K26" s="192"/>
      <c r="L26" s="14">
        <f>L24*L25</f>
        <v>0</v>
      </c>
    </row>
    <row r="27" spans="1:12">
      <c r="A27" s="87"/>
      <c r="B27" s="88"/>
    </row>
    <row r="28" spans="1:12" ht="15.75">
      <c r="A28" s="87" t="s">
        <v>59</v>
      </c>
      <c r="B28" s="88" t="s">
        <v>63</v>
      </c>
      <c r="I28" s="99" t="s">
        <v>60</v>
      </c>
      <c r="J28" s="116"/>
      <c r="K28" s="49"/>
    </row>
    <row r="29" spans="1:12" ht="15.75">
      <c r="I29" s="51" t="s">
        <v>110</v>
      </c>
      <c r="J29" s="117"/>
      <c r="K29" s="51"/>
    </row>
    <row r="30" spans="1:12" ht="15.75">
      <c r="I30" s="53" t="s">
        <v>243</v>
      </c>
      <c r="J30" s="104" t="s">
        <v>244</v>
      </c>
      <c r="K30" s="51" t="s">
        <v>234</v>
      </c>
    </row>
    <row r="31" spans="1:12" ht="15.75">
      <c r="I31" s="53" t="s">
        <v>135</v>
      </c>
      <c r="J31" s="104"/>
      <c r="K31" s="51" t="s">
        <v>235</v>
      </c>
    </row>
    <row r="32" spans="1:12" ht="15.75">
      <c r="I32" s="53" t="s">
        <v>136</v>
      </c>
      <c r="J32" s="104"/>
      <c r="K32" s="51" t="s">
        <v>236</v>
      </c>
    </row>
    <row r="33" spans="9:11" ht="15.75">
      <c r="I33" s="53" t="s">
        <v>137</v>
      </c>
      <c r="J33" s="104"/>
      <c r="K33" s="51" t="s">
        <v>237</v>
      </c>
    </row>
    <row r="34" spans="9:11" ht="15.75">
      <c r="I34" s="55" t="s">
        <v>138</v>
      </c>
      <c r="J34" s="104"/>
      <c r="K34" s="51" t="s">
        <v>238</v>
      </c>
    </row>
    <row r="35" spans="9:11" ht="15.75">
      <c r="I35" s="55" t="s">
        <v>139</v>
      </c>
      <c r="J35" s="103"/>
      <c r="K35" s="51" t="s">
        <v>239</v>
      </c>
    </row>
    <row r="36" spans="9:11" ht="15.75">
      <c r="I36" s="55" t="s">
        <v>140</v>
      </c>
      <c r="J36" s="103"/>
      <c r="K36" s="51" t="s">
        <v>240</v>
      </c>
    </row>
    <row r="37" spans="9:11" ht="15.75">
      <c r="I37" s="55" t="s">
        <v>141</v>
      </c>
      <c r="J37" s="103"/>
      <c r="K37" s="51" t="s">
        <v>241</v>
      </c>
    </row>
    <row r="38" spans="9:11" ht="15.75">
      <c r="I38" s="55" t="s">
        <v>142</v>
      </c>
      <c r="J38" s="102"/>
      <c r="K38" s="51" t="s">
        <v>242</v>
      </c>
    </row>
  </sheetData>
  <mergeCells count="23">
    <mergeCell ref="E26:K26"/>
    <mergeCell ref="A23:B23"/>
    <mergeCell ref="A13:A14"/>
    <mergeCell ref="B13:B14"/>
    <mergeCell ref="C24:K24"/>
    <mergeCell ref="C25:G25"/>
    <mergeCell ref="I25:K25"/>
    <mergeCell ref="D22:K22"/>
    <mergeCell ref="C23:K23"/>
    <mergeCell ref="A1:B1"/>
    <mergeCell ref="A2:L2"/>
    <mergeCell ref="B4:B5"/>
    <mergeCell ref="C4:C5"/>
    <mergeCell ref="D4:E4"/>
    <mergeCell ref="D5:E5"/>
    <mergeCell ref="F4:G4"/>
    <mergeCell ref="F5:G5"/>
    <mergeCell ref="H4:I4"/>
    <mergeCell ref="H5:I5"/>
    <mergeCell ref="J4:K4"/>
    <mergeCell ref="J5:K5"/>
    <mergeCell ref="L4:L5"/>
    <mergeCell ref="A4:A5"/>
  </mergeCells>
  <phoneticPr fontId="4"/>
  <dataValidations count="2">
    <dataValidation type="list" allowBlank="1" showInputMessage="1" showErrorMessage="1" sqref="J30:J38 H6 J8 D6:D9 F6:F9 J12 F11:F13 H8:H13 J15:J16 D11:D17 D20 F15:F21 H15:H21">
      <formula1>"○,　,"</formula1>
    </dataValidation>
    <dataValidation type="list" allowBlank="1" showInputMessage="1" showErrorMessage="1" sqref="H25">
      <formula1>"１,２,３,４,５,６,７,８,９,１０,１１,１２,１３,１４,１５,１６,１７,１８,１９,２０,　,０,"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view="pageBreakPreview" topLeftCell="A4" zoomScaleNormal="100" zoomScaleSheetLayoutView="100" workbookViewId="0">
      <selection activeCell="H16" sqref="H16"/>
    </sheetView>
  </sheetViews>
  <sheetFormatPr defaultRowHeight="14.25"/>
  <cols>
    <col min="1" max="1" width="4.625" style="41" customWidth="1"/>
    <col min="2" max="2" width="25.625" style="56" customWidth="1"/>
    <col min="3" max="3" width="4.625" style="41" customWidth="1"/>
    <col min="4" max="4" width="4.625" style="108" customWidth="1"/>
    <col min="5" max="5" width="20.625" style="41" customWidth="1"/>
    <col min="6" max="6" width="4.625" style="108" customWidth="1"/>
    <col min="7" max="7" width="20.625" style="41" customWidth="1"/>
    <col min="8" max="8" width="4.625" style="108" customWidth="1"/>
    <col min="9" max="9" width="20.625" style="41" customWidth="1"/>
    <col min="10" max="10" width="4.625" style="108" customWidth="1"/>
    <col min="11" max="11" width="20.625" style="41" customWidth="1"/>
    <col min="12" max="12" width="16.625" style="41" customWidth="1"/>
  </cols>
  <sheetData>
    <row r="1" spans="1:19">
      <c r="A1" s="171" t="s">
        <v>126</v>
      </c>
      <c r="B1" s="171"/>
    </row>
    <row r="2" spans="1:19" ht="22.5">
      <c r="A2" s="172" t="s">
        <v>71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9" ht="23.25" thickBot="1">
      <c r="A3" s="36"/>
      <c r="B3" s="36"/>
      <c r="C3" s="36"/>
      <c r="D3" s="121"/>
      <c r="E3" s="36"/>
      <c r="F3" s="121"/>
      <c r="G3" s="36"/>
      <c r="H3" s="121"/>
      <c r="I3" s="89" t="s">
        <v>70</v>
      </c>
      <c r="J3" s="120"/>
      <c r="K3" s="84"/>
      <c r="L3" s="84"/>
      <c r="M3" s="84"/>
      <c r="N3" s="84"/>
      <c r="O3" s="84"/>
      <c r="P3" s="84"/>
      <c r="Q3" s="84"/>
      <c r="R3" s="84"/>
      <c r="S3" s="84"/>
    </row>
    <row r="4" spans="1:19" s="15" customFormat="1" ht="39.950000000000003" customHeight="1">
      <c r="A4" s="42"/>
      <c r="B4" s="173" t="s">
        <v>72</v>
      </c>
      <c r="C4" s="181" t="s">
        <v>73</v>
      </c>
      <c r="D4" s="175" t="s">
        <v>74</v>
      </c>
      <c r="E4" s="173"/>
      <c r="F4" s="175" t="s">
        <v>75</v>
      </c>
      <c r="G4" s="173"/>
      <c r="H4" s="175" t="s">
        <v>76</v>
      </c>
      <c r="I4" s="173"/>
      <c r="J4" s="175" t="s">
        <v>77</v>
      </c>
      <c r="K4" s="173"/>
      <c r="L4" s="177" t="s">
        <v>78</v>
      </c>
      <c r="M4" s="199"/>
    </row>
    <row r="5" spans="1:19" s="15" customFormat="1" ht="39.950000000000003" customHeight="1" thickBot="1">
      <c r="A5" s="43"/>
      <c r="B5" s="174"/>
      <c r="C5" s="182"/>
      <c r="D5" s="176" t="s">
        <v>127</v>
      </c>
      <c r="E5" s="174"/>
      <c r="F5" s="176" t="s">
        <v>128</v>
      </c>
      <c r="G5" s="174"/>
      <c r="H5" s="176" t="s">
        <v>129</v>
      </c>
      <c r="I5" s="174"/>
      <c r="J5" s="176" t="s">
        <v>130</v>
      </c>
      <c r="K5" s="174"/>
      <c r="L5" s="178"/>
      <c r="M5" s="199"/>
    </row>
    <row r="6" spans="1:19" s="15" customFormat="1" ht="60" customHeight="1" thickBot="1">
      <c r="A6" s="35" t="s">
        <v>4</v>
      </c>
      <c r="B6" s="44" t="s">
        <v>79</v>
      </c>
      <c r="C6" s="38">
        <v>2</v>
      </c>
      <c r="D6" s="25"/>
      <c r="E6" s="38" t="s">
        <v>80</v>
      </c>
      <c r="F6" s="32"/>
      <c r="G6" s="21" t="s">
        <v>81</v>
      </c>
      <c r="H6" s="31"/>
      <c r="I6" s="21" t="s">
        <v>82</v>
      </c>
      <c r="J6" s="110"/>
      <c r="K6" s="27"/>
      <c r="L6" s="38">
        <f>IF(D6="○",C6*1,IF(F6="○",C6*2,IF(H6="○",C6*3,0)))</f>
        <v>0</v>
      </c>
      <c r="M6" s="20"/>
    </row>
    <row r="7" spans="1:19" s="15" customFormat="1" ht="60" customHeight="1" thickBot="1">
      <c r="A7" s="35" t="s">
        <v>5</v>
      </c>
      <c r="B7" s="44" t="s">
        <v>83</v>
      </c>
      <c r="C7" s="38">
        <v>3</v>
      </c>
      <c r="D7" s="25"/>
      <c r="E7" s="38" t="s">
        <v>33</v>
      </c>
      <c r="F7" s="32"/>
      <c r="G7" s="21" t="s">
        <v>44</v>
      </c>
      <c r="H7" s="31"/>
      <c r="I7" s="21" t="s">
        <v>45</v>
      </c>
      <c r="J7" s="101" t="s">
        <v>244</v>
      </c>
      <c r="K7" s="35" t="s">
        <v>224</v>
      </c>
      <c r="L7" s="40">
        <f>IF(D7="○",C7*1,IF(F7="○",C7*2,IF(H7="○",C7*3,IF(J7="○",C7*4,IF(J25="○",21,IF(J26="○",30,IF(J27="○",39,IF(J28="○",48,IF(J29="○",57,IF(J30="○",66,IF(J31="○",75,IF(J32="○",84,IF(J33="○",93,0)))))))))))))</f>
        <v>0</v>
      </c>
      <c r="M7" s="20"/>
    </row>
    <row r="8" spans="1:19" s="15" customFormat="1" ht="60" customHeight="1" thickBot="1">
      <c r="A8" s="35" t="s">
        <v>6</v>
      </c>
      <c r="B8" s="44" t="s">
        <v>84</v>
      </c>
      <c r="C8" s="38">
        <v>2</v>
      </c>
      <c r="D8" s="25"/>
      <c r="E8" s="38" t="s">
        <v>85</v>
      </c>
      <c r="F8" s="32"/>
      <c r="G8" s="21" t="s">
        <v>22</v>
      </c>
      <c r="H8" s="31"/>
      <c r="I8" s="21" t="s">
        <v>86</v>
      </c>
      <c r="J8" s="110"/>
      <c r="K8" s="27"/>
      <c r="L8" s="38">
        <f>IF(D8="○",C8*1,IF(F8="○",C8*2,IF(H8="○",C8*3,0)))</f>
        <v>0</v>
      </c>
      <c r="M8" s="20"/>
    </row>
    <row r="9" spans="1:19" s="15" customFormat="1" ht="60" customHeight="1" thickBot="1">
      <c r="A9" s="35" t="s">
        <v>7</v>
      </c>
      <c r="B9" s="44" t="s">
        <v>87</v>
      </c>
      <c r="C9" s="38">
        <v>2</v>
      </c>
      <c r="D9" s="25"/>
      <c r="E9" s="38" t="s">
        <v>88</v>
      </c>
      <c r="F9" s="32"/>
      <c r="G9" s="21" t="s">
        <v>23</v>
      </c>
      <c r="H9" s="31"/>
      <c r="I9" s="21" t="s">
        <v>24</v>
      </c>
      <c r="J9" s="132"/>
      <c r="K9" s="38"/>
      <c r="L9" s="38">
        <f>IF(D9="○",C9*1,IF(F9="○",C9*2,IF(H9="○",C9*3,0)))</f>
        <v>0</v>
      </c>
      <c r="M9" s="20"/>
    </row>
    <row r="10" spans="1:19" s="15" customFormat="1" ht="60" customHeight="1" thickBot="1">
      <c r="A10" s="35" t="s">
        <v>8</v>
      </c>
      <c r="B10" s="44" t="s">
        <v>89</v>
      </c>
      <c r="C10" s="38">
        <v>2</v>
      </c>
      <c r="D10" s="110"/>
      <c r="E10" s="26"/>
      <c r="F10" s="112"/>
      <c r="G10" s="27"/>
      <c r="H10" s="31"/>
      <c r="I10" s="21" t="s">
        <v>90</v>
      </c>
      <c r="J10" s="132"/>
      <c r="K10" s="38"/>
      <c r="L10" s="38">
        <f>IF(H10="○",C10*3,0)</f>
        <v>0</v>
      </c>
      <c r="M10" s="20"/>
    </row>
    <row r="11" spans="1:19" s="15" customFormat="1" ht="60" customHeight="1" thickBot="1">
      <c r="A11" s="35" t="s">
        <v>9</v>
      </c>
      <c r="B11" s="44" t="s">
        <v>91</v>
      </c>
      <c r="C11" s="38">
        <v>1</v>
      </c>
      <c r="D11" s="25"/>
      <c r="E11" s="38" t="s">
        <v>92</v>
      </c>
      <c r="F11" s="32"/>
      <c r="G11" s="21" t="s">
        <v>93</v>
      </c>
      <c r="H11" s="31"/>
      <c r="I11" s="21" t="s">
        <v>94</v>
      </c>
      <c r="J11" s="132"/>
      <c r="K11" s="38"/>
      <c r="L11" s="38">
        <f>IF(D11="○",C11*1,IF(F11="○",C11*2,IF(H11="○",C11*3,0)))</f>
        <v>0</v>
      </c>
      <c r="M11" s="20"/>
    </row>
    <row r="12" spans="1:19" s="15" customFormat="1" ht="60" customHeight="1" thickBot="1">
      <c r="A12" s="17" t="s">
        <v>10</v>
      </c>
      <c r="B12" s="45" t="s">
        <v>95</v>
      </c>
      <c r="C12" s="17">
        <v>5</v>
      </c>
      <c r="D12" s="29"/>
      <c r="E12" s="27" t="s">
        <v>96</v>
      </c>
      <c r="F12" s="107"/>
      <c r="G12" s="21" t="s">
        <v>97</v>
      </c>
      <c r="H12" s="31"/>
      <c r="I12" s="21" t="s">
        <v>98</v>
      </c>
      <c r="J12" s="110"/>
      <c r="K12" s="27"/>
      <c r="L12" s="38">
        <f>IF(D12="○",C12*1,IF(F12="○",C12*2,IF(H12="○",C12*3,0)))</f>
        <v>0</v>
      </c>
      <c r="M12" s="22"/>
    </row>
    <row r="13" spans="1:19" s="15" customFormat="1" ht="60" customHeight="1" thickBot="1">
      <c r="A13" s="35" t="s">
        <v>11</v>
      </c>
      <c r="B13" s="44" t="s">
        <v>99</v>
      </c>
      <c r="C13" s="38">
        <v>1</v>
      </c>
      <c r="D13" s="25"/>
      <c r="E13" s="38">
        <v>1</v>
      </c>
      <c r="F13" s="32"/>
      <c r="G13" s="37">
        <v>2</v>
      </c>
      <c r="H13" s="101"/>
      <c r="I13" s="37" t="s">
        <v>25</v>
      </c>
      <c r="J13" s="132"/>
      <c r="K13" s="38"/>
      <c r="L13" s="38">
        <f>IF(D13="○",C13*1,IF(F13="○",C13*2,IF(H13="○",C13*3,0)))</f>
        <v>0</v>
      </c>
      <c r="M13" s="20"/>
    </row>
    <row r="14" spans="1:19" s="15" customFormat="1" ht="60" customHeight="1" thickBot="1">
      <c r="A14" s="35" t="s">
        <v>12</v>
      </c>
      <c r="B14" s="44" t="s">
        <v>100</v>
      </c>
      <c r="C14" s="134">
        <v>1</v>
      </c>
      <c r="D14" s="122"/>
      <c r="E14" s="168" t="s">
        <v>228</v>
      </c>
      <c r="F14" s="168"/>
      <c r="G14" s="168"/>
      <c r="H14" s="168"/>
      <c r="I14" s="168"/>
      <c r="J14" s="168"/>
      <c r="K14" s="190"/>
      <c r="L14" s="38">
        <f>E27*12+G27-(E25*12+G25)+1</f>
        <v>1</v>
      </c>
      <c r="M14" s="20"/>
    </row>
    <row r="15" spans="1:19" s="15" customFormat="1" ht="60" customHeight="1" thickBot="1">
      <c r="A15" s="35" t="s">
        <v>13</v>
      </c>
      <c r="B15" s="44" t="s">
        <v>101</v>
      </c>
      <c r="C15" s="38">
        <v>1</v>
      </c>
      <c r="D15" s="110"/>
      <c r="E15" s="26"/>
      <c r="F15" s="112"/>
      <c r="G15" s="27"/>
      <c r="H15" s="32"/>
      <c r="I15" s="21" t="s">
        <v>90</v>
      </c>
      <c r="J15" s="110"/>
      <c r="K15" s="27"/>
      <c r="L15" s="17">
        <f>IF(H15="○",C15*3,0)</f>
        <v>0</v>
      </c>
      <c r="M15" s="20"/>
    </row>
    <row r="16" spans="1:19" s="15" customFormat="1" ht="60" customHeight="1" thickBot="1">
      <c r="A16" s="35" t="s">
        <v>14</v>
      </c>
      <c r="B16" s="44" t="s">
        <v>102</v>
      </c>
      <c r="C16" s="134">
        <v>1</v>
      </c>
      <c r="D16" s="204" t="s">
        <v>225</v>
      </c>
      <c r="E16" s="205"/>
      <c r="F16" s="205"/>
      <c r="G16" s="205"/>
      <c r="H16" s="138">
        <v>0</v>
      </c>
      <c r="I16" s="46" t="s">
        <v>103</v>
      </c>
      <c r="J16" s="133"/>
      <c r="K16" s="47"/>
      <c r="L16" s="38">
        <f>C16*H16</f>
        <v>0</v>
      </c>
      <c r="M16" s="20"/>
    </row>
    <row r="17" spans="1:13" s="15" customFormat="1" ht="60" customHeight="1" thickBot="1">
      <c r="A17" s="34" t="s">
        <v>15</v>
      </c>
      <c r="B17" s="23" t="s">
        <v>26</v>
      </c>
      <c r="C17" s="34">
        <v>3</v>
      </c>
      <c r="D17" s="110"/>
      <c r="E17" s="26"/>
      <c r="F17" s="112"/>
      <c r="G17" s="27"/>
      <c r="H17" s="106"/>
      <c r="I17" s="39" t="s">
        <v>131</v>
      </c>
      <c r="J17" s="106"/>
      <c r="K17" s="39" t="s">
        <v>132</v>
      </c>
      <c r="L17" s="17">
        <f>IF(H17="○",C17*3,IF(J17="○",C17*4,0))</f>
        <v>0</v>
      </c>
      <c r="M17" s="24"/>
    </row>
    <row r="18" spans="1:13" ht="60" customHeight="1" thickBot="1">
      <c r="A18" s="169"/>
      <c r="B18" s="170"/>
      <c r="C18" s="170" t="s">
        <v>104</v>
      </c>
      <c r="D18" s="170"/>
      <c r="E18" s="170"/>
      <c r="F18" s="170"/>
      <c r="G18" s="170"/>
      <c r="H18" s="170"/>
      <c r="I18" s="170"/>
      <c r="J18" s="170"/>
      <c r="K18" s="183"/>
      <c r="L18" s="4">
        <f>SUM(L6:L17)</f>
        <v>1</v>
      </c>
      <c r="M18" s="2"/>
    </row>
    <row r="19" spans="1:13" ht="60" customHeight="1" thickBot="1">
      <c r="A19" s="5" t="s">
        <v>27</v>
      </c>
      <c r="B19" s="7" t="s">
        <v>30</v>
      </c>
      <c r="C19" s="169" t="s">
        <v>133</v>
      </c>
      <c r="D19" s="170"/>
      <c r="E19" s="170"/>
      <c r="F19" s="170"/>
      <c r="G19" s="170"/>
      <c r="H19" s="170"/>
      <c r="I19" s="170"/>
      <c r="J19" s="170"/>
      <c r="K19" s="183"/>
      <c r="L19" s="8">
        <f>L18*1000</f>
        <v>1000</v>
      </c>
      <c r="M19" s="2"/>
    </row>
    <row r="20" spans="1:13" ht="60" customHeight="1" thickBot="1">
      <c r="A20" s="5" t="s">
        <v>28</v>
      </c>
      <c r="B20" s="7" t="s">
        <v>105</v>
      </c>
      <c r="C20" s="184" t="s">
        <v>226</v>
      </c>
      <c r="D20" s="185"/>
      <c r="E20" s="185"/>
      <c r="F20" s="185"/>
      <c r="G20" s="186"/>
      <c r="H20" s="138">
        <v>0</v>
      </c>
      <c r="I20" s="187" t="s">
        <v>106</v>
      </c>
      <c r="J20" s="188"/>
      <c r="K20" s="189"/>
      <c r="L20" s="4">
        <f>H20</f>
        <v>0</v>
      </c>
      <c r="M20" s="2"/>
    </row>
    <row r="21" spans="1:13" ht="60" customHeight="1" thickBot="1">
      <c r="A21" s="90" t="s">
        <v>29</v>
      </c>
      <c r="B21" s="91" t="s">
        <v>107</v>
      </c>
      <c r="C21" s="92"/>
      <c r="D21" s="123"/>
      <c r="E21" s="202" t="s">
        <v>233</v>
      </c>
      <c r="F21" s="202"/>
      <c r="G21" s="202"/>
      <c r="H21" s="202"/>
      <c r="I21" s="202"/>
      <c r="J21" s="202"/>
      <c r="K21" s="203"/>
      <c r="L21" s="93">
        <f>L19*L20</f>
        <v>0</v>
      </c>
      <c r="M21" s="2"/>
    </row>
    <row r="22" spans="1:13" ht="15.75">
      <c r="A22" s="10"/>
      <c r="B22" s="11"/>
      <c r="C22" s="10"/>
      <c r="D22" s="124"/>
      <c r="E22" s="10"/>
      <c r="F22" s="124"/>
      <c r="G22" s="10"/>
      <c r="H22" s="124"/>
      <c r="I22" s="10"/>
      <c r="J22" s="124"/>
      <c r="K22" s="10"/>
      <c r="L22" s="6"/>
      <c r="M22" s="3"/>
    </row>
    <row r="23" spans="1:13" ht="15.75">
      <c r="A23" s="87" t="s">
        <v>59</v>
      </c>
      <c r="B23" s="88" t="s">
        <v>65</v>
      </c>
      <c r="C23" s="49"/>
      <c r="D23" s="116"/>
      <c r="E23" s="49"/>
      <c r="F23" s="116"/>
      <c r="G23" s="49"/>
      <c r="H23" s="116"/>
      <c r="I23" s="99" t="s">
        <v>60</v>
      </c>
      <c r="J23" s="116"/>
      <c r="K23" s="49"/>
    </row>
    <row r="24" spans="1:13" ht="20.100000000000001" customHeight="1">
      <c r="A24" s="200" t="s">
        <v>134</v>
      </c>
      <c r="B24" s="201"/>
      <c r="C24" s="50"/>
      <c r="D24" s="125"/>
      <c r="E24" s="51" t="s">
        <v>108</v>
      </c>
      <c r="F24" s="128"/>
      <c r="G24" s="51" t="s">
        <v>109</v>
      </c>
      <c r="H24" s="130"/>
      <c r="I24" s="51" t="s">
        <v>110</v>
      </c>
      <c r="J24" s="117"/>
      <c r="K24" s="51"/>
    </row>
    <row r="25" spans="1:13" ht="20.100000000000001" customHeight="1">
      <c r="A25" s="94" t="s">
        <v>111</v>
      </c>
      <c r="B25" s="95" t="s">
        <v>112</v>
      </c>
      <c r="C25" s="96"/>
      <c r="D25" s="126"/>
      <c r="E25" s="52"/>
      <c r="F25" s="129"/>
      <c r="G25" s="52"/>
      <c r="H25" s="131"/>
      <c r="I25" s="53" t="s">
        <v>243</v>
      </c>
      <c r="J25" s="104" t="s">
        <v>244</v>
      </c>
      <c r="K25" s="51" t="s">
        <v>113</v>
      </c>
    </row>
    <row r="26" spans="1:13" ht="20.100000000000001" customHeight="1">
      <c r="A26" s="94" t="s">
        <v>114</v>
      </c>
      <c r="B26" s="95" t="s">
        <v>115</v>
      </c>
      <c r="C26" s="97"/>
      <c r="D26" s="127"/>
      <c r="E26" s="54"/>
      <c r="F26" s="129"/>
      <c r="G26" s="54"/>
      <c r="H26" s="131"/>
      <c r="I26" s="53" t="s">
        <v>135</v>
      </c>
      <c r="J26" s="104"/>
      <c r="K26" s="51" t="s">
        <v>116</v>
      </c>
    </row>
    <row r="27" spans="1:13" ht="20.100000000000001" customHeight="1">
      <c r="A27" s="94" t="s">
        <v>117</v>
      </c>
      <c r="B27" s="95" t="s">
        <v>118</v>
      </c>
      <c r="C27" s="97"/>
      <c r="D27" s="127"/>
      <c r="E27" s="52"/>
      <c r="F27" s="129"/>
      <c r="G27" s="52"/>
      <c r="H27" s="131"/>
      <c r="I27" s="53" t="s">
        <v>136</v>
      </c>
      <c r="J27" s="104"/>
      <c r="K27" s="51" t="s">
        <v>119</v>
      </c>
    </row>
    <row r="28" spans="1:13" ht="20.100000000000001" customHeight="1">
      <c r="A28" s="49"/>
      <c r="B28" s="48"/>
      <c r="C28" s="49"/>
      <c r="D28" s="116"/>
      <c r="E28" s="49"/>
      <c r="F28" s="116"/>
      <c r="G28" s="49"/>
      <c r="H28" s="116"/>
      <c r="I28" s="53" t="s">
        <v>137</v>
      </c>
      <c r="J28" s="104"/>
      <c r="K28" s="51" t="s">
        <v>120</v>
      </c>
    </row>
    <row r="29" spans="1:13" ht="20.100000000000001" customHeight="1">
      <c r="A29" s="87" t="s">
        <v>61</v>
      </c>
      <c r="B29" s="88" t="s">
        <v>64</v>
      </c>
      <c r="C29" s="49"/>
      <c r="D29" s="116"/>
      <c r="E29" s="49"/>
      <c r="F29" s="116"/>
      <c r="G29" s="49"/>
      <c r="H29" s="116"/>
      <c r="I29" s="55" t="s">
        <v>138</v>
      </c>
      <c r="J29" s="104"/>
      <c r="K29" s="51" t="s">
        <v>121</v>
      </c>
    </row>
    <row r="30" spans="1:13" ht="20.100000000000001" customHeight="1">
      <c r="A30" s="98"/>
      <c r="B30" s="100"/>
      <c r="I30" s="55" t="s">
        <v>139</v>
      </c>
      <c r="J30" s="103"/>
      <c r="K30" s="51" t="s">
        <v>122</v>
      </c>
    </row>
    <row r="31" spans="1:13" ht="20.100000000000001" customHeight="1">
      <c r="A31" s="87" t="s">
        <v>62</v>
      </c>
      <c r="B31" s="88" t="s">
        <v>63</v>
      </c>
      <c r="I31" s="55" t="s">
        <v>140</v>
      </c>
      <c r="J31" s="103"/>
      <c r="K31" s="51" t="s">
        <v>123</v>
      </c>
    </row>
    <row r="32" spans="1:13" ht="20.100000000000001" customHeight="1">
      <c r="I32" s="55" t="s">
        <v>141</v>
      </c>
      <c r="J32" s="103"/>
      <c r="K32" s="51" t="s">
        <v>124</v>
      </c>
    </row>
    <row r="33" spans="9:11" ht="15.75">
      <c r="I33" s="55" t="s">
        <v>142</v>
      </c>
      <c r="J33" s="102"/>
      <c r="K33" s="51" t="s">
        <v>125</v>
      </c>
    </row>
  </sheetData>
  <mergeCells count="23">
    <mergeCell ref="A24:B24"/>
    <mergeCell ref="E21:K21"/>
    <mergeCell ref="A1:B1"/>
    <mergeCell ref="A2:L2"/>
    <mergeCell ref="E14:K14"/>
    <mergeCell ref="J5:K5"/>
    <mergeCell ref="A18:B18"/>
    <mergeCell ref="D16:G16"/>
    <mergeCell ref="C18:K18"/>
    <mergeCell ref="C19:K19"/>
    <mergeCell ref="C20:G20"/>
    <mergeCell ref="I20:K20"/>
    <mergeCell ref="M4:M5"/>
    <mergeCell ref="B4:B5"/>
    <mergeCell ref="C4:C5"/>
    <mergeCell ref="L4:L5"/>
    <mergeCell ref="D4:E4"/>
    <mergeCell ref="D5:E5"/>
    <mergeCell ref="F4:G4"/>
    <mergeCell ref="F5:G5"/>
    <mergeCell ref="H4:I4"/>
    <mergeCell ref="H5:I5"/>
    <mergeCell ref="J4:K4"/>
  </mergeCells>
  <phoneticPr fontId="4"/>
  <dataValidations count="2">
    <dataValidation type="list" allowBlank="1" showInputMessage="1" showErrorMessage="1" sqref="J25:J33 J17 H17 H15 F11:F13 D11:D13 J7 D6:D9 F6:F9 H6:H13">
      <formula1>"○,　,"</formula1>
    </dataValidation>
    <dataValidation type="list" allowBlank="1" showInputMessage="1" showErrorMessage="1" sqref="H20 H16">
      <formula1>"１,２,３,４,５,６,７,８,９,１０,１１,１２,１３,１４,１５,１６,１７,１８,１９,２０,　,０,"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