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H30.9.1積算表・ポイント算出表エクセルへ\"/>
    </mc:Choice>
  </mc:AlternateContent>
  <bookViews>
    <workbookView xWindow="0" yWindow="0" windowWidth="20490" windowHeight="7230"/>
  </bookViews>
  <sheets>
    <sheet name="治験に係る経費積算表（体外診断薬）" sheetId="1" r:id="rId1"/>
    <sheet name="臨床性能試験研究費ポイント算出表" sheetId="2" r:id="rId2"/>
    <sheet name="相関性能試験研究費ポイント算出表" sheetId="5" r:id="rId3"/>
  </sheets>
  <definedNames>
    <definedName name="_xlnm.Print_Area" localSheetId="0">'治験に係る経費積算表（体外診断薬）'!$A$1:$D$18</definedName>
    <definedName name="_xlnm.Print_Area" localSheetId="1">臨床性能試験研究費ポイント算出表!$A$1:$L$22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2" l="1"/>
  <c r="L7" i="2"/>
  <c r="L14" i="5" l="1"/>
  <c r="L11" i="5"/>
  <c r="L9" i="5"/>
  <c r="L10" i="5"/>
  <c r="L8" i="5"/>
  <c r="L7" i="5"/>
  <c r="L6" i="5"/>
  <c r="L12" i="2"/>
  <c r="L10" i="2"/>
  <c r="L9" i="2"/>
  <c r="L8" i="2"/>
  <c r="L14" i="2"/>
  <c r="L13" i="2"/>
  <c r="L6" i="2"/>
  <c r="L17" i="2"/>
  <c r="D9" i="1" l="1"/>
  <c r="D8" i="1"/>
  <c r="L15" i="2"/>
  <c r="L16" i="2" s="1"/>
  <c r="L18" i="2" s="1"/>
  <c r="L12" i="5"/>
  <c r="L13" i="5" s="1"/>
  <c r="L15" i="5" s="1"/>
  <c r="D6" i="1" l="1"/>
  <c r="D10" i="1" s="1"/>
  <c r="D11" i="1" s="1"/>
  <c r="D12" i="1" l="1"/>
  <c r="D13" i="1" s="1"/>
  <c r="D14" i="1" l="1"/>
  <c r="D15" i="1" s="1"/>
  <c r="D17" i="1" s="1"/>
</calcChain>
</file>

<file path=xl/sharedStrings.xml><?xml version="1.0" encoding="utf-8"?>
<sst xmlns="http://schemas.openxmlformats.org/spreadsheetml/2006/main" count="155" uniqueCount="109">
  <si>
    <r>
      <t xml:space="preserve">(1) </t>
    </r>
    <r>
      <rPr>
        <sz val="10.5"/>
        <color theme="1"/>
        <rFont val="ＭＳ 明朝"/>
        <family val="1"/>
        <charset val="128"/>
      </rPr>
      <t>臨床性能試験研究経費</t>
    </r>
  </si>
  <si>
    <r>
      <t xml:space="preserve">(2) </t>
    </r>
    <r>
      <rPr>
        <sz val="10.5"/>
        <color theme="1"/>
        <rFont val="ＭＳ 明朝"/>
        <family val="1"/>
        <charset val="128"/>
      </rPr>
      <t>謝金</t>
    </r>
  </si>
  <si>
    <r>
      <t>45,000</t>
    </r>
    <r>
      <rPr>
        <sz val="10.5"/>
        <color theme="1"/>
        <rFont val="ＭＳ 明朝"/>
        <family val="1"/>
        <charset val="128"/>
      </rPr>
      <t>円（学内基準）</t>
    </r>
  </si>
  <si>
    <r>
      <t xml:space="preserve">(3) </t>
    </r>
    <r>
      <rPr>
        <sz val="10.5"/>
        <color theme="1"/>
        <rFont val="ＭＳ 明朝"/>
        <family val="1"/>
        <charset val="128"/>
      </rPr>
      <t>備品</t>
    </r>
  </si>
  <si>
    <r>
      <t xml:space="preserve">(5) </t>
    </r>
    <r>
      <rPr>
        <sz val="10.5"/>
        <color theme="1"/>
        <rFont val="ＭＳ 明朝"/>
        <family val="1"/>
        <charset val="128"/>
      </rPr>
      <t>管理的経費</t>
    </r>
  </si>
  <si>
    <r>
      <t xml:space="preserve">(6) </t>
    </r>
    <r>
      <rPr>
        <sz val="10.5"/>
        <color theme="1"/>
        <rFont val="ＭＳ 明朝"/>
        <family val="1"/>
        <charset val="128"/>
      </rPr>
      <t>小計</t>
    </r>
  </si>
  <si>
    <r>
      <t xml:space="preserve">(7) </t>
    </r>
    <r>
      <rPr>
        <sz val="10.5"/>
        <color theme="1"/>
        <rFont val="ＭＳ 明朝"/>
        <family val="1"/>
        <charset val="128"/>
      </rPr>
      <t>間接経費</t>
    </r>
  </si>
  <si>
    <r>
      <t xml:space="preserve">(8) </t>
    </r>
    <r>
      <rPr>
        <sz val="10.5"/>
        <color theme="1"/>
        <rFont val="ＭＳ 明朝"/>
        <family val="1"/>
        <charset val="128"/>
      </rPr>
      <t>合計</t>
    </r>
  </si>
  <si>
    <r>
      <t xml:space="preserve">(9) </t>
    </r>
    <r>
      <rPr>
        <sz val="10.5"/>
        <color theme="1"/>
        <rFont val="ＭＳ 明朝"/>
        <family val="1"/>
        <charset val="128"/>
      </rPr>
      <t>消費税</t>
    </r>
  </si>
  <si>
    <r>
      <t xml:space="preserve">(10) </t>
    </r>
    <r>
      <rPr>
        <sz val="10.5"/>
        <color theme="1"/>
        <rFont val="ＭＳ 明朝"/>
        <family val="1"/>
        <charset val="128"/>
      </rPr>
      <t>契約金額</t>
    </r>
  </si>
  <si>
    <t>A</t>
  </si>
  <si>
    <r>
      <t>75</t>
    </r>
    <r>
      <rPr>
        <sz val="10.5"/>
        <color theme="1"/>
        <rFont val="ＭＳ 明朝"/>
        <family val="1"/>
        <charset val="128"/>
      </rPr>
      <t>以下</t>
    </r>
  </si>
  <si>
    <r>
      <t>151</t>
    </r>
    <r>
      <rPr>
        <sz val="10.5"/>
        <color theme="1"/>
        <rFont val="ＭＳ 明朝"/>
        <family val="1"/>
        <charset val="128"/>
      </rPr>
      <t>以上</t>
    </r>
  </si>
  <si>
    <t>B</t>
  </si>
  <si>
    <t>C</t>
  </si>
  <si>
    <t>D</t>
  </si>
  <si>
    <t>E</t>
  </si>
  <si>
    <t>F</t>
  </si>
  <si>
    <t>G</t>
  </si>
  <si>
    <t>I</t>
  </si>
  <si>
    <t>H</t>
    <phoneticPr fontId="9"/>
  </si>
  <si>
    <t>I</t>
    <phoneticPr fontId="9"/>
  </si>
  <si>
    <r>
      <t>(4) CRC</t>
    </r>
    <r>
      <rPr>
        <sz val="10.5"/>
        <color theme="1"/>
        <rFont val="ＭＳ Ｐ明朝"/>
        <family val="1"/>
        <charset val="128"/>
      </rPr>
      <t>経費</t>
    </r>
    <rPh sb="7" eb="9">
      <t>ケイヒ</t>
    </rPh>
    <phoneticPr fontId="9"/>
  </si>
  <si>
    <t>J</t>
    <phoneticPr fontId="9"/>
  </si>
  <si>
    <t>K</t>
    <phoneticPr fontId="9"/>
  </si>
  <si>
    <t>L</t>
    <phoneticPr fontId="9"/>
  </si>
  <si>
    <t>注1</t>
    <rPh sb="0" eb="1">
      <t>チュウ</t>
    </rPh>
    <phoneticPr fontId="9"/>
  </si>
  <si>
    <t>契約症例数を記入してください。</t>
    <rPh sb="0" eb="2">
      <t>ケイヤク</t>
    </rPh>
    <rPh sb="2" eb="4">
      <t>ショウレイ</t>
    </rPh>
    <rPh sb="4" eb="5">
      <t>スウ</t>
    </rPh>
    <rPh sb="6" eb="8">
      <t>キニュウ</t>
    </rPh>
    <phoneticPr fontId="9"/>
  </si>
  <si>
    <t xml:space="preserve">(1)+ (2)+ (3)+ (4) + (5) </t>
    <phoneticPr fontId="9"/>
  </si>
  <si>
    <t>(6)×0.3</t>
    <phoneticPr fontId="9"/>
  </si>
  <si>
    <t>(6)+(7)</t>
    <phoneticPr fontId="9"/>
  </si>
  <si>
    <t>(8)+(9)</t>
    <phoneticPr fontId="9"/>
  </si>
  <si>
    <t>注2</t>
    <rPh sb="0" eb="1">
      <t>チュウ</t>
    </rPh>
    <phoneticPr fontId="9"/>
  </si>
  <si>
    <t>B:負荷試験の人数を記入してください。</t>
    <rPh sb="2" eb="4">
      <t>フカ</t>
    </rPh>
    <rPh sb="4" eb="6">
      <t>シケン</t>
    </rPh>
    <rPh sb="7" eb="8">
      <t>ニン</t>
    </rPh>
    <rPh sb="8" eb="9">
      <t>スウ</t>
    </rPh>
    <rPh sb="10" eb="12">
      <t>キニュウ</t>
    </rPh>
    <phoneticPr fontId="9"/>
  </si>
  <si>
    <t>注3</t>
    <rPh sb="0" eb="1">
      <t>チュウ</t>
    </rPh>
    <phoneticPr fontId="9"/>
  </si>
  <si>
    <t>F:経過観察の人数を記入してください。</t>
    <rPh sb="2" eb="4">
      <t>ケイカ</t>
    </rPh>
    <rPh sb="4" eb="6">
      <t>カンサツ</t>
    </rPh>
    <rPh sb="7" eb="9">
      <t>ニンズウ</t>
    </rPh>
    <rPh sb="10" eb="12">
      <t>キニュウ</t>
    </rPh>
    <phoneticPr fontId="9"/>
  </si>
  <si>
    <t>（注1）</t>
    <rPh sb="1" eb="2">
      <t>チュウ</t>
    </rPh>
    <phoneticPr fontId="9"/>
  </si>
  <si>
    <t>注1　臨床性能研究費又は相関性能研究費を記入してください。</t>
    <rPh sb="0" eb="1">
      <t>チュウ</t>
    </rPh>
    <rPh sb="3" eb="5">
      <t>リンショウ</t>
    </rPh>
    <rPh sb="5" eb="7">
      <t>セイノウ</t>
    </rPh>
    <rPh sb="7" eb="9">
      <t>ケンキュウ</t>
    </rPh>
    <rPh sb="9" eb="10">
      <t>ヒ</t>
    </rPh>
    <rPh sb="10" eb="11">
      <t>マタ</t>
    </rPh>
    <rPh sb="12" eb="14">
      <t>ソウカン</t>
    </rPh>
    <rPh sb="14" eb="16">
      <t>セイノウ</t>
    </rPh>
    <rPh sb="16" eb="18">
      <t>ケンキュウ</t>
    </rPh>
    <rPh sb="18" eb="19">
      <t>ヒ</t>
    </rPh>
    <rPh sb="20" eb="22">
      <t>キニュウ</t>
    </rPh>
    <phoneticPr fontId="9"/>
  </si>
  <si>
    <r>
      <rPr>
        <sz val="12"/>
        <color theme="1"/>
        <rFont val="ＭＳ 明朝"/>
        <family val="1"/>
        <charset val="128"/>
      </rPr>
      <t>　　　　　　　　　　　　　　　　　　　　　　　　　　　　　　　　　　単位（円）</t>
    </r>
  </si>
  <si>
    <r>
      <rPr>
        <sz val="10.5"/>
        <color theme="1"/>
        <rFont val="ＭＳ 明朝"/>
        <family val="1"/>
        <charset val="128"/>
      </rPr>
      <t>企業名</t>
    </r>
  </si>
  <si>
    <r>
      <rPr>
        <sz val="10.5"/>
        <color theme="1"/>
        <rFont val="ＭＳ 明朝"/>
        <family val="1"/>
        <charset val="128"/>
      </rPr>
      <t>診療科名</t>
    </r>
    <phoneticPr fontId="9"/>
  </si>
  <si>
    <r>
      <rPr>
        <sz val="10.5"/>
        <color theme="1"/>
        <rFont val="ＭＳ 明朝"/>
        <family val="1"/>
        <charset val="128"/>
      </rPr>
      <t>項目</t>
    </r>
  </si>
  <si>
    <r>
      <rPr>
        <sz val="10.5"/>
        <color theme="1"/>
        <rFont val="ＭＳ 明朝"/>
        <family val="1"/>
        <charset val="128"/>
      </rPr>
      <t>摘要</t>
    </r>
  </si>
  <si>
    <r>
      <rPr>
        <sz val="10.5"/>
        <color theme="1"/>
        <rFont val="ＭＳ 明朝"/>
        <family val="1"/>
        <charset val="128"/>
      </rPr>
      <t>金額</t>
    </r>
  </si>
  <si>
    <r>
      <t>(8)×</t>
    </r>
    <r>
      <rPr>
        <sz val="10.5"/>
        <color theme="1"/>
        <rFont val="ＭＳ 明朝"/>
        <family val="1"/>
        <charset val="128"/>
      </rPr>
      <t>消費税率</t>
    </r>
    <phoneticPr fontId="9"/>
  </si>
  <si>
    <r>
      <rPr>
        <sz val="10.5"/>
        <color theme="1"/>
        <rFont val="ＭＳ 明朝"/>
        <family val="1"/>
        <charset val="128"/>
      </rPr>
      <t>契約締結時納入金額</t>
    </r>
  </si>
  <si>
    <r>
      <rPr>
        <sz val="10.5"/>
        <color theme="1"/>
        <rFont val="ＭＳ 明朝"/>
        <family val="1"/>
        <charset val="128"/>
      </rPr>
      <t>別紙ポイント算出表</t>
    </r>
    <r>
      <rPr>
        <sz val="10.5"/>
        <color theme="1"/>
        <rFont val="Century"/>
        <family val="1"/>
      </rPr>
      <t xml:space="preserve"> </t>
    </r>
    <phoneticPr fontId="9"/>
  </si>
  <si>
    <r>
      <rPr>
        <sz val="10.5"/>
        <color theme="1"/>
        <rFont val="ＭＳ 明朝"/>
        <family val="1"/>
        <charset val="128"/>
      </rPr>
      <t>｛</t>
    </r>
    <r>
      <rPr>
        <sz val="10.5"/>
        <color theme="1"/>
        <rFont val="Century"/>
        <family val="1"/>
      </rPr>
      <t xml:space="preserve">(1)+ (2)+ (3)+ (4) </t>
    </r>
    <r>
      <rPr>
        <sz val="10.5"/>
        <color theme="1"/>
        <rFont val="ＭＳ 明朝"/>
        <family val="1"/>
        <charset val="128"/>
      </rPr>
      <t>｝</t>
    </r>
    <r>
      <rPr>
        <sz val="10.5"/>
        <color theme="1"/>
        <rFont val="Century"/>
        <family val="1"/>
      </rPr>
      <t>×0.27</t>
    </r>
  </si>
  <si>
    <r>
      <rPr>
        <b/>
        <sz val="18"/>
        <color theme="1"/>
        <rFont val="ＭＳ 明朝"/>
        <family val="1"/>
        <charset val="128"/>
      </rPr>
      <t>臨床性能試験研究費ポイント算出表（体外診断薬）</t>
    </r>
  </si>
  <si>
    <r>
      <rPr>
        <sz val="10.5"/>
        <color theme="1"/>
        <rFont val="ＭＳ 明朝"/>
        <family val="1"/>
        <charset val="128"/>
      </rPr>
      <t>要素</t>
    </r>
  </si>
  <si>
    <r>
      <rPr>
        <sz val="10.5"/>
        <color theme="1"/>
        <rFont val="ＭＳ Ｐ明朝"/>
        <family val="1"/>
        <charset val="128"/>
      </rPr>
      <t>ウエイト</t>
    </r>
    <phoneticPr fontId="9"/>
  </si>
  <si>
    <r>
      <rPr>
        <sz val="10.5"/>
        <color theme="1"/>
        <rFont val="ＭＳ 明朝"/>
        <family val="1"/>
        <charset val="128"/>
      </rPr>
      <t>Ⅰ</t>
    </r>
  </si>
  <si>
    <r>
      <rPr>
        <sz val="10.5"/>
        <color theme="1"/>
        <rFont val="ＭＳ 明朝"/>
        <family val="1"/>
        <charset val="128"/>
      </rPr>
      <t>Ⅱ</t>
    </r>
  </si>
  <si>
    <r>
      <rPr>
        <sz val="10.5"/>
        <color theme="1"/>
        <rFont val="ＭＳ 明朝"/>
        <family val="1"/>
        <charset val="128"/>
      </rPr>
      <t>Ⅲ</t>
    </r>
  </si>
  <si>
    <r>
      <rPr>
        <sz val="10.5"/>
        <color theme="1"/>
        <rFont val="ＭＳ 明朝"/>
        <family val="1"/>
        <charset val="128"/>
      </rPr>
      <t>Ⅳ</t>
    </r>
  </si>
  <si>
    <r>
      <rPr>
        <sz val="10.5"/>
        <color theme="1"/>
        <rFont val="ＭＳ 明朝"/>
        <family val="1"/>
        <charset val="128"/>
      </rPr>
      <t>計</t>
    </r>
  </si>
  <si>
    <r>
      <rPr>
        <sz val="10.5"/>
        <color theme="1"/>
        <rFont val="ＭＳ 明朝"/>
        <family val="1"/>
        <charset val="128"/>
      </rPr>
      <t>検体数</t>
    </r>
  </si>
  <si>
    <r>
      <rPr>
        <sz val="10.5"/>
        <color theme="1"/>
        <rFont val="ＭＳ 明朝"/>
        <family val="1"/>
        <charset val="128"/>
      </rPr>
      <t>負荷試験</t>
    </r>
  </si>
  <si>
    <r>
      <rPr>
        <sz val="10.5"/>
        <color theme="1"/>
        <rFont val="ＭＳ 明朝"/>
        <family val="1"/>
        <charset val="128"/>
      </rPr>
      <t>検体採取の難易度</t>
    </r>
  </si>
  <si>
    <r>
      <rPr>
        <sz val="10.5"/>
        <color theme="1"/>
        <rFont val="ＭＳ 明朝"/>
        <family val="1"/>
        <charset val="128"/>
      </rPr>
      <t>尿、糞便、唾液、喀痰、毛髪、涙液、汗</t>
    </r>
  </si>
  <si>
    <r>
      <rPr>
        <sz val="10.5"/>
        <color theme="1"/>
        <rFont val="ＭＳ 明朝"/>
        <family val="1"/>
        <charset val="128"/>
      </rPr>
      <t>血液、分泌物、精液、粘液、乳汁、滑液</t>
    </r>
  </si>
  <si>
    <r>
      <rPr>
        <sz val="10.5"/>
        <color theme="1"/>
        <rFont val="ＭＳ 明朝"/>
        <family val="1"/>
        <charset val="128"/>
      </rPr>
      <t>胃液、腸液</t>
    </r>
  </si>
  <si>
    <r>
      <rPr>
        <sz val="10.5"/>
        <color theme="1"/>
        <rFont val="ＭＳ 明朝"/>
        <family val="1"/>
        <charset val="128"/>
      </rPr>
      <t>髄液、羊水、組織、胸水、腹水、腫瘍内容物</t>
    </r>
  </si>
  <si>
    <r>
      <rPr>
        <sz val="10.5"/>
        <color theme="1"/>
        <rFont val="ＭＳ 明朝"/>
        <family val="1"/>
        <charset val="128"/>
      </rPr>
      <t>検体の対象</t>
    </r>
  </si>
  <si>
    <r>
      <rPr>
        <sz val="10.5"/>
        <color theme="1"/>
        <rFont val="ＭＳ 明朝"/>
        <family val="1"/>
        <charset val="128"/>
      </rPr>
      <t>成人</t>
    </r>
  </si>
  <si>
    <r>
      <rPr>
        <sz val="10.5"/>
        <color theme="1"/>
        <rFont val="ＭＳ 明朝"/>
        <family val="1"/>
        <charset val="128"/>
      </rPr>
      <t>小児</t>
    </r>
  </si>
  <si>
    <r>
      <rPr>
        <sz val="10.5"/>
        <color theme="1"/>
        <rFont val="ＭＳ 明朝"/>
        <family val="1"/>
        <charset val="128"/>
      </rPr>
      <t>新生児</t>
    </r>
  </si>
  <si>
    <r>
      <rPr>
        <sz val="10.5"/>
        <color theme="1"/>
        <rFont val="ＭＳ 明朝"/>
        <family val="1"/>
        <charset val="128"/>
      </rPr>
      <t>検体収集の難易度</t>
    </r>
  </si>
  <si>
    <r>
      <rPr>
        <sz val="10.5"/>
        <color theme="1"/>
        <rFont val="ＭＳ 明朝"/>
        <family val="1"/>
        <charset val="128"/>
      </rPr>
      <t>希少疾病以外</t>
    </r>
  </si>
  <si>
    <r>
      <rPr>
        <sz val="10.5"/>
        <color theme="1"/>
        <rFont val="ＭＳ 明朝"/>
        <family val="1"/>
        <charset val="128"/>
      </rPr>
      <t>希少疾病対象</t>
    </r>
  </si>
  <si>
    <r>
      <rPr>
        <sz val="10.5"/>
        <color theme="1"/>
        <rFont val="ＭＳ 明朝"/>
        <family val="1"/>
        <charset val="128"/>
      </rPr>
      <t>経過観察</t>
    </r>
  </si>
  <si>
    <r>
      <rPr>
        <sz val="10.5"/>
        <color theme="1"/>
        <rFont val="ＭＳ 明朝"/>
        <family val="1"/>
        <charset val="128"/>
      </rPr>
      <t>測定方法</t>
    </r>
  </si>
  <si>
    <r>
      <rPr>
        <sz val="10.5"/>
        <color theme="1"/>
        <rFont val="ＭＳ 明朝"/>
        <family val="1"/>
        <charset val="128"/>
      </rPr>
      <t>自動分析法</t>
    </r>
  </si>
  <si>
    <r>
      <rPr>
        <sz val="10.5"/>
        <color theme="1"/>
        <rFont val="ＭＳ 明朝"/>
        <family val="1"/>
        <charset val="128"/>
      </rPr>
      <t>用手法</t>
    </r>
  </si>
  <si>
    <r>
      <rPr>
        <sz val="10.5"/>
        <color theme="1"/>
        <rFont val="ＭＳ 明朝"/>
        <family val="1"/>
        <charset val="128"/>
      </rPr>
      <t>症例発表会</t>
    </r>
  </si>
  <si>
    <r>
      <rPr>
        <sz val="10.5"/>
        <color theme="1"/>
        <rFont val="ＭＳ 明朝"/>
        <family val="1"/>
        <charset val="128"/>
      </rPr>
      <t>有</t>
    </r>
  </si>
  <si>
    <r>
      <rPr>
        <sz val="10.5"/>
        <color theme="1"/>
        <rFont val="ＭＳ 明朝"/>
        <family val="1"/>
        <charset val="128"/>
      </rPr>
      <t>承認申請に使用される文書等の作成</t>
    </r>
  </si>
  <si>
    <r>
      <rPr>
        <sz val="10"/>
        <color theme="1"/>
        <rFont val="ＭＳ 明朝"/>
        <family val="1"/>
        <charset val="128"/>
      </rPr>
      <t>合計ポイント</t>
    </r>
  </si>
  <si>
    <r>
      <rPr>
        <sz val="10.5"/>
        <color theme="1"/>
        <rFont val="ＭＳ 明朝"/>
        <family val="1"/>
        <charset val="128"/>
      </rPr>
      <t>１症例あたりの算出額</t>
    </r>
  </si>
  <si>
    <r>
      <rPr>
        <sz val="10.5"/>
        <color theme="1"/>
        <rFont val="ＭＳ 明朝"/>
        <family val="1"/>
        <charset val="128"/>
      </rPr>
      <t>契約症例数</t>
    </r>
  </si>
  <si>
    <r>
      <t>)</t>
    </r>
    <r>
      <rPr>
        <sz val="10.5"/>
        <color theme="1"/>
        <rFont val="ＭＳ 明朝"/>
        <family val="1"/>
        <charset val="128"/>
      </rPr>
      <t>例</t>
    </r>
    <rPh sb="1" eb="2">
      <t>レイ</t>
    </rPh>
    <phoneticPr fontId="9"/>
  </si>
  <si>
    <r>
      <rPr>
        <sz val="10.5"/>
        <color theme="1"/>
        <rFont val="ＭＳ 明朝"/>
        <family val="1"/>
        <charset val="128"/>
      </rPr>
      <t>臨床性能試験研究費</t>
    </r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</si>
  <si>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29</t>
    </r>
    <r>
      <rPr>
        <sz val="10"/>
        <color theme="1"/>
        <rFont val="ＭＳ 明朝"/>
        <family val="1"/>
        <charset val="128"/>
      </rPr>
      <t>）</t>
    </r>
  </si>
  <si>
    <r>
      <t>(</t>
    </r>
    <r>
      <rPr>
        <sz val="10.5"/>
        <color theme="1"/>
        <rFont val="ＭＳ 明朝"/>
        <family val="1"/>
        <charset val="128"/>
      </rPr>
      <t>ｳｪｲﾄ</t>
    </r>
    <r>
      <rPr>
        <sz val="10.5"/>
        <color theme="1"/>
        <rFont val="Century"/>
        <family val="1"/>
      </rPr>
      <t>×1)</t>
    </r>
  </si>
  <si>
    <r>
      <t>(</t>
    </r>
    <r>
      <rPr>
        <sz val="10.5"/>
        <color theme="1"/>
        <rFont val="ＭＳ 明朝"/>
        <family val="1"/>
        <charset val="128"/>
      </rPr>
      <t>ｳｴｲﾄ</t>
    </r>
    <r>
      <rPr>
        <sz val="10.5"/>
        <color theme="1"/>
        <rFont val="Century"/>
        <family val="1"/>
      </rPr>
      <t>×2)</t>
    </r>
  </si>
  <si>
    <r>
      <t>(</t>
    </r>
    <r>
      <rPr>
        <sz val="10.5"/>
        <color theme="1"/>
        <rFont val="ＭＳ 明朝"/>
        <family val="1"/>
        <charset val="128"/>
      </rPr>
      <t>ｳｴｲﾄ</t>
    </r>
    <r>
      <rPr>
        <sz val="10.5"/>
        <color theme="1"/>
        <rFont val="Century"/>
        <family val="1"/>
      </rPr>
      <t>×3)</t>
    </r>
  </si>
  <si>
    <r>
      <t>(</t>
    </r>
    <r>
      <rPr>
        <sz val="10.5"/>
        <color theme="1"/>
        <rFont val="ＭＳ 明朝"/>
        <family val="1"/>
        <charset val="128"/>
      </rPr>
      <t>ｳｴｲﾄ</t>
    </r>
    <r>
      <rPr>
        <sz val="10.5"/>
        <color theme="1"/>
        <rFont val="Century"/>
        <family val="1"/>
      </rPr>
      <t>×5)</t>
    </r>
  </si>
  <si>
    <r>
      <t>76</t>
    </r>
    <r>
      <rPr>
        <sz val="10.5"/>
        <color theme="1"/>
        <rFont val="ＭＳ 明朝"/>
        <family val="1"/>
        <charset val="128"/>
      </rPr>
      <t>～</t>
    </r>
    <r>
      <rPr>
        <sz val="10.5"/>
        <color theme="1"/>
        <rFont val="Century"/>
        <family val="1"/>
      </rPr>
      <t>150</t>
    </r>
  </si>
  <si>
    <r>
      <rPr>
        <sz val="10.5"/>
        <color theme="1"/>
        <rFont val="ＭＳ 明朝"/>
        <family val="1"/>
        <charset val="128"/>
      </rPr>
      <t>合計ポイント</t>
    </r>
    <r>
      <rPr>
        <sz val="10.5"/>
        <color theme="1"/>
        <rFont val="Century"/>
        <family val="1"/>
      </rPr>
      <t>×6,400(</t>
    </r>
    <r>
      <rPr>
        <sz val="10.5"/>
        <color theme="1"/>
        <rFont val="ＭＳ 明朝"/>
        <family val="1"/>
        <charset val="128"/>
      </rPr>
      <t>円</t>
    </r>
    <r>
      <rPr>
        <sz val="10.5"/>
        <color theme="1"/>
        <rFont val="Century"/>
        <family val="1"/>
      </rPr>
      <t>)</t>
    </r>
    <rPh sb="0" eb="2">
      <t>ゴウケイ</t>
    </rPh>
    <phoneticPr fontId="9"/>
  </si>
  <si>
    <r>
      <t>1</t>
    </r>
    <r>
      <rPr>
        <sz val="10.5"/>
        <color theme="1"/>
        <rFont val="ＭＳ 明朝"/>
        <family val="1"/>
        <charset val="128"/>
      </rPr>
      <t>症例あたりの算出額（</t>
    </r>
    <r>
      <rPr>
        <sz val="10.5"/>
        <color theme="1"/>
        <rFont val="Century"/>
        <family val="1"/>
      </rPr>
      <t>J</t>
    </r>
    <r>
      <rPr>
        <sz val="10.5"/>
        <color theme="1"/>
        <rFont val="ＭＳ 明朝"/>
        <family val="1"/>
        <charset val="128"/>
      </rPr>
      <t>）</t>
    </r>
    <r>
      <rPr>
        <sz val="10.5"/>
        <color theme="1"/>
        <rFont val="Century"/>
        <family val="1"/>
      </rPr>
      <t>×</t>
    </r>
    <r>
      <rPr>
        <sz val="10.5"/>
        <color theme="1"/>
        <rFont val="ＭＳ 明朝"/>
        <family val="1"/>
        <charset val="128"/>
      </rPr>
      <t>契約症例数（</t>
    </r>
    <r>
      <rPr>
        <sz val="10.5"/>
        <color theme="1"/>
        <rFont val="Century"/>
        <family val="1"/>
      </rPr>
      <t>K</t>
    </r>
    <r>
      <rPr>
        <sz val="10.5"/>
        <color theme="1"/>
        <rFont val="ＭＳ 明朝"/>
        <family val="1"/>
        <charset val="128"/>
      </rPr>
      <t>）</t>
    </r>
    <phoneticPr fontId="9"/>
  </si>
  <si>
    <r>
      <rPr>
        <b/>
        <sz val="18"/>
        <color theme="1"/>
        <rFont val="ＭＳ 明朝"/>
        <family val="1"/>
        <charset val="128"/>
      </rPr>
      <t>相関性能試験研究費ポイント算出表（体外診断薬）</t>
    </r>
  </si>
  <si>
    <r>
      <rPr>
        <sz val="10.5"/>
        <color theme="1"/>
        <rFont val="ＭＳ 明朝"/>
        <family val="1"/>
        <charset val="128"/>
      </rPr>
      <t>）例</t>
    </r>
    <rPh sb="1" eb="2">
      <t>レイ</t>
    </rPh>
    <phoneticPr fontId="9"/>
  </si>
  <si>
    <r>
      <rPr>
        <sz val="10.5"/>
        <color theme="1"/>
        <rFont val="ＭＳ 明朝"/>
        <family val="1"/>
        <charset val="128"/>
      </rPr>
      <t>相関性能試験研究費</t>
    </r>
    <rPh sb="0" eb="2">
      <t>ソウカン</t>
    </rPh>
    <phoneticPr fontId="9"/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</si>
  <si>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30</t>
    </r>
    <r>
      <rPr>
        <sz val="10"/>
        <color theme="1"/>
        <rFont val="ＭＳ 明朝"/>
        <family val="1"/>
        <charset val="128"/>
      </rPr>
      <t>）</t>
    </r>
  </si>
  <si>
    <r>
      <t>51</t>
    </r>
    <r>
      <rPr>
        <sz val="10.5"/>
        <color theme="1"/>
        <rFont val="ＭＳ 明朝"/>
        <family val="1"/>
        <charset val="128"/>
      </rPr>
      <t>～</t>
    </r>
    <r>
      <rPr>
        <sz val="10.5"/>
        <color theme="1"/>
        <rFont val="Century"/>
        <family val="1"/>
      </rPr>
      <t>100</t>
    </r>
    <r>
      <rPr>
        <sz val="10.5"/>
        <color theme="1"/>
        <rFont val="ＭＳ 明朝"/>
        <family val="1"/>
        <charset val="128"/>
      </rPr>
      <t>以下</t>
    </r>
  </si>
  <si>
    <r>
      <t>101</t>
    </r>
    <r>
      <rPr>
        <sz val="10.5"/>
        <color theme="1"/>
        <rFont val="ＭＳ 明朝"/>
        <family val="1"/>
        <charset val="128"/>
      </rPr>
      <t>～</t>
    </r>
    <r>
      <rPr>
        <sz val="10.5"/>
        <color theme="1"/>
        <rFont val="Century"/>
        <family val="1"/>
      </rPr>
      <t>300</t>
    </r>
    <r>
      <rPr>
        <sz val="10.5"/>
        <color theme="1"/>
        <rFont val="ＭＳ 明朝"/>
        <family val="1"/>
        <charset val="128"/>
      </rPr>
      <t>以下</t>
    </r>
  </si>
  <si>
    <r>
      <t>301</t>
    </r>
    <r>
      <rPr>
        <sz val="10.5"/>
        <color theme="1"/>
        <rFont val="ＭＳ 明朝"/>
        <family val="1"/>
        <charset val="128"/>
      </rPr>
      <t>以上</t>
    </r>
    <phoneticPr fontId="9"/>
  </si>
  <si>
    <r>
      <rPr>
        <sz val="10.5"/>
        <color rgb="FFFF0000"/>
        <rFont val="ＭＳ Ｐゴシック"/>
        <family val="3"/>
        <charset val="128"/>
        <scheme val="major"/>
      </rPr>
      <t>（注１）</t>
    </r>
    <r>
      <rPr>
        <sz val="10.5"/>
        <color theme="1"/>
        <rFont val="ＭＳ 明朝"/>
        <family val="1"/>
        <charset val="128"/>
      </rPr>
      <t>（</t>
    </r>
    <rPh sb="1" eb="2">
      <t>チュウ</t>
    </rPh>
    <phoneticPr fontId="9"/>
  </si>
  <si>
    <r>
      <rPr>
        <sz val="10.5"/>
        <color rgb="FFFF0000"/>
        <rFont val="ＭＳ Ｐゴシック"/>
        <family val="3"/>
        <charset val="128"/>
        <scheme val="major"/>
      </rPr>
      <t>（注1）</t>
    </r>
    <r>
      <rPr>
        <sz val="10.5"/>
        <color theme="1"/>
        <rFont val="ＭＳ 明朝"/>
        <family val="1"/>
        <charset val="128"/>
      </rPr>
      <t>（</t>
    </r>
    <rPh sb="1" eb="2">
      <t>チュウ</t>
    </rPh>
    <phoneticPr fontId="9"/>
  </si>
  <si>
    <r>
      <rPr>
        <sz val="10.5"/>
        <color rgb="FFFF0000"/>
        <rFont val="ＭＳ Ｐゴシック"/>
        <family val="3"/>
        <charset val="128"/>
        <scheme val="major"/>
      </rPr>
      <t>（注3）　</t>
    </r>
    <r>
      <rPr>
        <sz val="10.5"/>
        <color theme="1"/>
        <rFont val="Century"/>
        <family val="1"/>
      </rPr>
      <t>×</t>
    </r>
    <r>
      <rPr>
        <sz val="10.5"/>
        <color theme="1"/>
        <rFont val="ＭＳ 明朝"/>
        <family val="1"/>
        <charset val="128"/>
      </rPr>
      <t>人数</t>
    </r>
    <r>
      <rPr>
        <sz val="10.5"/>
        <color theme="1"/>
        <rFont val="Century"/>
        <family val="1"/>
      </rPr>
      <t>×1/5</t>
    </r>
    <rPh sb="1" eb="2">
      <t>チュウ</t>
    </rPh>
    <phoneticPr fontId="9"/>
  </si>
  <si>
    <r>
      <rPr>
        <sz val="10.5"/>
        <color rgb="FFFF0000"/>
        <rFont val="ＭＳ Ｐゴシック"/>
        <family val="3"/>
        <charset val="128"/>
        <scheme val="major"/>
      </rPr>
      <t>（注2）</t>
    </r>
    <r>
      <rPr>
        <sz val="10.5"/>
        <color theme="1"/>
        <rFont val="ＭＳ 明朝"/>
        <family val="1"/>
        <charset val="128"/>
      </rPr>
      <t>　</t>
    </r>
    <r>
      <rPr>
        <sz val="10.5"/>
        <color theme="1"/>
        <rFont val="Century"/>
        <family val="1"/>
      </rPr>
      <t>×</t>
    </r>
    <r>
      <rPr>
        <sz val="10.5"/>
        <color theme="1"/>
        <rFont val="ＭＳ 明朝"/>
        <family val="1"/>
        <charset val="128"/>
      </rPr>
      <t>人数</t>
    </r>
    <rPh sb="1" eb="2">
      <t>チュウ</t>
    </rPh>
    <phoneticPr fontId="9"/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</si>
  <si>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28-2</t>
    </r>
    <r>
      <rPr>
        <sz val="10"/>
        <color theme="1"/>
        <rFont val="ＭＳ 明朝"/>
        <family val="1"/>
        <charset val="128"/>
      </rPr>
      <t>）</t>
    </r>
    <phoneticPr fontId="9"/>
  </si>
  <si>
    <r>
      <rPr>
        <sz val="10.5"/>
        <color theme="1"/>
        <rFont val="ＭＳ 明朝"/>
        <family val="1"/>
        <charset val="128"/>
      </rPr>
      <t>症例数</t>
    </r>
    <r>
      <rPr>
        <sz val="10.5"/>
        <color theme="1"/>
        <rFont val="Century"/>
        <family val="1"/>
      </rPr>
      <t>×1,500</t>
    </r>
    <r>
      <rPr>
        <sz val="10.5"/>
        <color theme="1"/>
        <rFont val="ＭＳ 明朝"/>
        <family val="1"/>
        <charset val="128"/>
      </rPr>
      <t>円</t>
    </r>
    <phoneticPr fontId="9"/>
  </si>
  <si>
    <r>
      <rPr>
        <sz val="10.5"/>
        <color theme="1"/>
        <rFont val="ＭＳ 明朝"/>
        <family val="1"/>
        <charset val="128"/>
      </rPr>
      <t>外部：症例数×</t>
    </r>
    <r>
      <rPr>
        <sz val="10.5"/>
        <color theme="1"/>
        <rFont val="Century"/>
        <family val="1"/>
      </rPr>
      <t>15,000</t>
    </r>
    <r>
      <rPr>
        <sz val="10.5"/>
        <color theme="1"/>
        <rFont val="ＭＳ 明朝"/>
        <family val="1"/>
        <charset val="128"/>
      </rPr>
      <t>円</t>
    </r>
    <r>
      <rPr>
        <sz val="10.5"/>
        <color theme="1"/>
        <rFont val="Century"/>
        <family val="1"/>
      </rPr>
      <t xml:space="preserve"> </t>
    </r>
    <rPh sb="0" eb="2">
      <t>ガイブ</t>
    </rPh>
    <phoneticPr fontId="9"/>
  </si>
  <si>
    <r>
      <rPr>
        <sz val="10.5"/>
        <color theme="1"/>
        <rFont val="ＭＳ 明朝"/>
        <family val="1"/>
        <charset val="128"/>
      </rPr>
      <t>承認</t>
    </r>
    <r>
      <rPr>
        <sz val="10.5"/>
        <color theme="1"/>
        <rFont val="Century"/>
        <family val="1"/>
      </rPr>
      <t>№</t>
    </r>
    <r>
      <rPr>
        <sz val="10.5"/>
        <color theme="1"/>
        <rFont val="ＭＳ 明朝"/>
        <family val="1"/>
        <charset val="128"/>
      </rPr>
      <t>　　　　</t>
    </r>
    <phoneticPr fontId="9"/>
  </si>
  <si>
    <t>　</t>
  </si>
  <si>
    <t>○を1か所記入していただくと、自動計算されます。</t>
    <rPh sb="4" eb="5">
      <t>ショ</t>
    </rPh>
    <rPh sb="5" eb="7">
      <t>キニュウ</t>
    </rPh>
    <rPh sb="15" eb="17">
      <t>ジドウ</t>
    </rPh>
    <rPh sb="17" eb="19">
      <t>ケイサン</t>
    </rPh>
    <phoneticPr fontId="14"/>
  </si>
  <si>
    <r>
      <rPr>
        <b/>
        <sz val="18"/>
        <color theme="1"/>
        <rFont val="ＭＳ 明朝"/>
        <family val="1"/>
        <charset val="128"/>
      </rPr>
      <t>治験に係る経費積算表</t>
    </r>
    <r>
      <rPr>
        <b/>
        <sz val="18"/>
        <color theme="1"/>
        <rFont val="Century"/>
        <family val="1"/>
      </rPr>
      <t>(</t>
    </r>
    <r>
      <rPr>
        <b/>
        <sz val="18"/>
        <color theme="1"/>
        <rFont val="ＭＳ 明朝"/>
        <family val="1"/>
        <charset val="128"/>
      </rPr>
      <t>体外診断薬・外部</t>
    </r>
    <r>
      <rPr>
        <b/>
        <sz val="18"/>
        <color theme="1"/>
        <rFont val="Century"/>
        <family val="1"/>
      </rPr>
      <t>CRC</t>
    </r>
    <r>
      <rPr>
        <b/>
        <sz val="18"/>
        <color theme="1"/>
        <rFont val="ＭＳ 明朝"/>
        <family val="1"/>
        <charset val="128"/>
      </rPr>
      <t>用</t>
    </r>
    <r>
      <rPr>
        <b/>
        <sz val="18"/>
        <color theme="1"/>
        <rFont val="Century"/>
        <family val="1"/>
      </rPr>
      <t>)</t>
    </r>
    <rPh sb="17" eb="19">
      <t>ガイブ</t>
    </rPh>
    <rPh sb="22" eb="23">
      <t>ヨウ</t>
    </rPh>
    <phoneticPr fontId="9"/>
  </si>
  <si>
    <r>
      <rPr>
        <sz val="9"/>
        <rFont val="ＭＳ 明朝"/>
        <family val="1"/>
        <charset val="128"/>
      </rPr>
      <t>｛</t>
    </r>
    <r>
      <rPr>
        <sz val="9"/>
        <rFont val="Century"/>
        <family val="1"/>
      </rPr>
      <t>(10)</t>
    </r>
    <r>
      <rPr>
        <sz val="9"/>
        <rFont val="ＭＳ 明朝"/>
        <family val="1"/>
        <charset val="128"/>
      </rPr>
      <t>－</t>
    </r>
    <r>
      <rPr>
        <sz val="9"/>
        <rFont val="Century"/>
        <family val="1"/>
      </rPr>
      <t>48,600</t>
    </r>
    <r>
      <rPr>
        <sz val="9"/>
        <rFont val="ＭＳ 明朝"/>
        <family val="1"/>
        <charset val="128"/>
      </rPr>
      <t>｝</t>
    </r>
    <r>
      <rPr>
        <sz val="9"/>
        <rFont val="Century"/>
        <family val="1"/>
      </rPr>
      <t>×0.3</t>
    </r>
    <r>
      <rPr>
        <sz val="9"/>
        <rFont val="ＭＳ 明朝"/>
        <family val="1"/>
        <charset val="128"/>
      </rPr>
      <t>＋</t>
    </r>
    <r>
      <rPr>
        <sz val="9"/>
        <rFont val="Century"/>
        <family val="1"/>
      </rPr>
      <t>48,600</t>
    </r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</si>
</sst>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Century"/>
      <family val="1"/>
    </font>
    <font>
      <sz val="10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Century"/>
      <family val="1"/>
    </font>
    <font>
      <sz val="10.5"/>
      <color theme="1"/>
      <name val="ＭＳ 明朝"/>
      <family val="1"/>
      <charset val="128"/>
    </font>
    <font>
      <sz val="10.5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sz val="18"/>
      <color theme="1"/>
      <name val="Century"/>
      <family val="1"/>
    </font>
    <font>
      <sz val="10.5"/>
      <color rgb="FFFF0000"/>
      <name val="Century"/>
      <family val="1"/>
    </font>
    <font>
      <sz val="12"/>
      <color theme="1"/>
      <name val="Century"/>
      <family val="1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Century"/>
      <family val="1"/>
    </font>
    <font>
      <sz val="10.5"/>
      <color rgb="FFFF0000"/>
      <name val="ＭＳ Ｐゴシック"/>
      <family val="3"/>
      <charset val="128"/>
      <scheme val="major"/>
    </font>
    <font>
      <u/>
      <sz val="12"/>
      <color rgb="FFFF0000"/>
      <name val="ＭＳ Ｐゴシック"/>
      <family val="3"/>
      <charset val="128"/>
      <scheme val="major"/>
    </font>
    <font>
      <sz val="12"/>
      <color rgb="FFFF000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.5"/>
      <color rgb="FFFF0000"/>
      <name val="ＭＳ Ｐ明朝"/>
      <family val="1"/>
      <charset val="128"/>
    </font>
    <font>
      <sz val="9"/>
      <name val="Century"/>
      <family val="1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/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3" fillId="0" borderId="0"/>
  </cellStyleXfs>
  <cellXfs count="111">
    <xf numFmtId="0" fontId="0" fillId="0" borderId="0" xfId="0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15" fillId="0" borderId="0" xfId="0" applyFont="1">
      <alignment vertical="center"/>
    </xf>
    <xf numFmtId="38" fontId="15" fillId="0" borderId="0" xfId="1" applyFont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33" xfId="0" applyFont="1" applyBorder="1" applyAlignment="1">
      <alignment vertical="center" wrapText="1"/>
    </xf>
    <xf numFmtId="0" fontId="2" fillId="0" borderId="4" xfId="0" applyFont="1" applyBorder="1" applyAlignment="1">
      <alignment horizontal="justify" vertical="center" wrapText="1"/>
    </xf>
    <xf numFmtId="38" fontId="2" fillId="0" borderId="7" xfId="1" applyFont="1" applyBorder="1" applyAlignment="1">
      <alignment horizontal="right" vertical="center" wrapText="1"/>
    </xf>
    <xf numFmtId="0" fontId="2" fillId="0" borderId="9" xfId="0" applyFont="1" applyBorder="1" applyAlignment="1">
      <alignment horizontal="justify" vertical="center" wrapText="1"/>
    </xf>
    <xf numFmtId="38" fontId="2" fillId="0" borderId="11" xfId="1" applyFont="1" applyBorder="1" applyAlignment="1">
      <alignment horizontal="right" vertical="center" wrapText="1"/>
    </xf>
    <xf numFmtId="0" fontId="2" fillId="0" borderId="12" xfId="0" applyFont="1" applyBorder="1" applyAlignment="1">
      <alignment horizontal="justify" vertical="center" wrapText="1"/>
    </xf>
    <xf numFmtId="38" fontId="2" fillId="0" borderId="6" xfId="1" applyFont="1" applyBorder="1" applyAlignment="1">
      <alignment horizontal="right" vertical="center" wrapText="1"/>
    </xf>
    <xf numFmtId="0" fontId="2" fillId="0" borderId="13" xfId="0" applyFont="1" applyBorder="1" applyAlignment="1">
      <alignment horizontal="justify" vertical="center" wrapText="1"/>
    </xf>
    <xf numFmtId="38" fontId="2" fillId="0" borderId="13" xfId="1" applyFont="1" applyBorder="1" applyAlignment="1">
      <alignment horizontal="right" vertical="center" wrapText="1"/>
    </xf>
    <xf numFmtId="38" fontId="15" fillId="0" borderId="0" xfId="1" applyFont="1">
      <alignment vertical="center"/>
    </xf>
    <xf numFmtId="38" fontId="10" fillId="0" borderId="0" xfId="1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 wrapText="1"/>
    </xf>
    <xf numFmtId="38" fontId="2" fillId="0" borderId="5" xfId="1" applyFont="1" applyBorder="1" applyAlignment="1">
      <alignment horizontal="center" vertical="center" wrapText="1"/>
    </xf>
    <xf numFmtId="0" fontId="2" fillId="0" borderId="26" xfId="0" applyFont="1" applyBorder="1">
      <alignment vertical="center"/>
    </xf>
    <xf numFmtId="38" fontId="6" fillId="0" borderId="5" xfId="1" applyFont="1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38" fontId="6" fillId="0" borderId="26" xfId="1" applyFont="1" applyBorder="1" applyAlignment="1">
      <alignment horizontal="center" vertical="center" wrapText="1"/>
    </xf>
    <xf numFmtId="38" fontId="15" fillId="0" borderId="0" xfId="1" applyFont="1" applyAlignment="1">
      <alignment horizontal="center" vertical="center"/>
    </xf>
    <xf numFmtId="0" fontId="2" fillId="0" borderId="29" xfId="0" applyFont="1" applyBorder="1" applyAlignment="1">
      <alignment vertical="center" wrapText="1"/>
    </xf>
    <xf numFmtId="38" fontId="2" fillId="0" borderId="26" xfId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2" fillId="0" borderId="0" xfId="0" applyFont="1" applyAlignment="1">
      <alignment vertical="center" wrapText="1"/>
    </xf>
    <xf numFmtId="38" fontId="11" fillId="0" borderId="7" xfId="1" applyFont="1" applyBorder="1" applyAlignment="1">
      <alignment horizontal="right" vertical="center" wrapText="1"/>
    </xf>
    <xf numFmtId="0" fontId="2" fillId="3" borderId="4" xfId="0" applyFont="1" applyFill="1" applyBorder="1" applyAlignment="1">
      <alignment horizontal="justify" vertical="center" wrapText="1"/>
    </xf>
    <xf numFmtId="38" fontId="2" fillId="3" borderId="7" xfId="1" applyFont="1" applyFill="1" applyBorder="1" applyAlignment="1">
      <alignment horizontal="right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vertical="center" wrapText="1"/>
    </xf>
    <xf numFmtId="38" fontId="6" fillId="3" borderId="26" xfId="1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vertical="center" wrapText="1"/>
    </xf>
    <xf numFmtId="38" fontId="15" fillId="3" borderId="26" xfId="1" applyFont="1" applyFill="1" applyBorder="1" applyAlignment="1">
      <alignment horizontal="center" vertical="center"/>
    </xf>
    <xf numFmtId="38" fontId="2" fillId="4" borderId="7" xfId="1" applyFont="1" applyFill="1" applyBorder="1" applyAlignment="1">
      <alignment horizontal="right" vertical="center" wrapText="1"/>
    </xf>
    <xf numFmtId="0" fontId="2" fillId="4" borderId="3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justify" vertical="center" wrapText="1"/>
    </xf>
    <xf numFmtId="38" fontId="2" fillId="0" borderId="7" xfId="1" applyFont="1" applyFill="1" applyBorder="1" applyAlignment="1">
      <alignment horizontal="right" vertical="center" wrapText="1"/>
    </xf>
    <xf numFmtId="0" fontId="20" fillId="0" borderId="0" xfId="0" applyFont="1">
      <alignment vertical="center"/>
    </xf>
    <xf numFmtId="0" fontId="21" fillId="0" borderId="0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3" fillId="0" borderId="0" xfId="2" applyFont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30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22" xfId="0" applyFont="1" applyBorder="1" applyAlignment="1">
      <alignment horizontal="justify" vertical="center" wrapText="1"/>
    </xf>
    <xf numFmtId="0" fontId="2" fillId="0" borderId="23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justify" vertical="center" wrapText="1"/>
    </xf>
    <xf numFmtId="0" fontId="2" fillId="0" borderId="15" xfId="0" applyFont="1" applyFill="1" applyBorder="1" applyAlignment="1">
      <alignment horizontal="justify" vertical="center" wrapText="1"/>
    </xf>
    <xf numFmtId="0" fontId="2" fillId="0" borderId="16" xfId="0" applyFont="1" applyFill="1" applyBorder="1" applyAlignment="1">
      <alignment horizontal="justify" vertical="center" wrapText="1"/>
    </xf>
    <xf numFmtId="0" fontId="2" fillId="4" borderId="15" xfId="0" applyFont="1" applyFill="1" applyBorder="1" applyAlignment="1">
      <alignment horizontal="justify" vertical="center" wrapText="1"/>
    </xf>
    <xf numFmtId="0" fontId="2" fillId="4" borderId="16" xfId="0" applyFont="1" applyFill="1" applyBorder="1" applyAlignment="1">
      <alignment horizontal="justify" vertical="center" wrapText="1"/>
    </xf>
    <xf numFmtId="0" fontId="18" fillId="0" borderId="32" xfId="0" applyFont="1" applyFill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justify" vertical="center" wrapText="1"/>
    </xf>
    <xf numFmtId="0" fontId="24" fillId="0" borderId="14" xfId="0" applyFont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right" vertical="center"/>
    </xf>
    <xf numFmtId="0" fontId="2" fillId="0" borderId="24" xfId="0" applyFont="1" applyBorder="1" applyAlignment="1">
      <alignment horizontal="justify" vertical="center" wrapText="1"/>
    </xf>
    <xf numFmtId="0" fontId="2" fillId="0" borderId="25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27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textRotation="255" wrapText="1"/>
    </xf>
    <xf numFmtId="0" fontId="2" fillId="0" borderId="28" xfId="0" applyFont="1" applyBorder="1" applyAlignment="1">
      <alignment horizontal="center" vertical="center" textRotation="255" wrapText="1"/>
    </xf>
    <xf numFmtId="38" fontId="2" fillId="0" borderId="29" xfId="1" applyFont="1" applyBorder="1" applyAlignment="1">
      <alignment horizontal="center" vertical="center" wrapText="1"/>
    </xf>
    <xf numFmtId="38" fontId="2" fillId="0" borderId="28" xfId="1" applyFont="1" applyBorder="1" applyAlignment="1">
      <alignment horizontal="center" vertical="center" wrapText="1"/>
    </xf>
    <xf numFmtId="0" fontId="2" fillId="3" borderId="19" xfId="0" applyFont="1" applyFill="1" applyBorder="1" applyAlignment="1">
      <alignment vertical="center" wrapText="1"/>
    </xf>
    <xf numFmtId="0" fontId="16" fillId="3" borderId="5" xfId="0" applyFont="1" applyFill="1" applyBorder="1" applyAlignment="1">
      <alignment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38" fontId="2" fillId="0" borderId="38" xfId="1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view="pageBreakPreview" topLeftCell="A13" zoomScaleNormal="100" zoomScaleSheetLayoutView="100" workbookViewId="0">
      <selection activeCell="C6" sqref="C6"/>
    </sheetView>
  </sheetViews>
  <sheetFormatPr defaultRowHeight="14.25"/>
  <cols>
    <col min="1" max="1" width="40.625" style="13" customWidth="1"/>
    <col min="2" max="2" width="30.625" style="13" customWidth="1"/>
    <col min="3" max="3" width="10.625" style="13" customWidth="1"/>
    <col min="4" max="4" width="40.625" style="14" customWidth="1"/>
  </cols>
  <sheetData>
    <row r="1" spans="1:4">
      <c r="A1" s="12" t="s">
        <v>101</v>
      </c>
    </row>
    <row r="2" spans="1:4" ht="22.5">
      <c r="A2" s="59" t="s">
        <v>107</v>
      </c>
      <c r="B2" s="59"/>
      <c r="C2" s="59"/>
      <c r="D2" s="59"/>
    </row>
    <row r="3" spans="1:4" ht="26.25" customHeight="1" thickBot="1">
      <c r="A3" s="77" t="s">
        <v>38</v>
      </c>
      <c r="B3" s="77"/>
      <c r="C3" s="77"/>
      <c r="D3" s="77"/>
    </row>
    <row r="4" spans="1:4" ht="50.1" customHeight="1" thickTop="1" thickBot="1">
      <c r="A4" s="15" t="s">
        <v>104</v>
      </c>
      <c r="B4" s="73" t="s">
        <v>39</v>
      </c>
      <c r="C4" s="73"/>
      <c r="D4" s="16" t="s">
        <v>40</v>
      </c>
    </row>
    <row r="5" spans="1:4" ht="34.5" customHeight="1" thickTop="1" thickBot="1">
      <c r="A5" s="107" t="s">
        <v>41</v>
      </c>
      <c r="B5" s="108" t="s">
        <v>42</v>
      </c>
      <c r="C5" s="109"/>
      <c r="D5" s="110" t="s">
        <v>43</v>
      </c>
    </row>
    <row r="6" spans="1:4" ht="60" customHeight="1" thickTop="1" thickBot="1">
      <c r="A6" s="42" t="s">
        <v>0</v>
      </c>
      <c r="B6" s="105" t="s">
        <v>46</v>
      </c>
      <c r="C6" s="106" t="s">
        <v>36</v>
      </c>
      <c r="D6" s="43">
        <f>IF(臨床性能試験研究費ポイント算出表!L18&gt;0,臨床性能試験研究費ポイント算出表!L18,相関性能試験研究費ポイント算出表!L15)</f>
        <v>0</v>
      </c>
    </row>
    <row r="7" spans="1:4" ht="60" customHeight="1" thickBot="1">
      <c r="A7" s="17" t="s">
        <v>1</v>
      </c>
      <c r="B7" s="66" t="s">
        <v>2</v>
      </c>
      <c r="C7" s="67"/>
      <c r="D7" s="41">
        <v>45000</v>
      </c>
    </row>
    <row r="8" spans="1:4" ht="60" customHeight="1" thickBot="1">
      <c r="A8" s="51" t="s">
        <v>3</v>
      </c>
      <c r="B8" s="68" t="s">
        <v>102</v>
      </c>
      <c r="C8" s="69"/>
      <c r="D8" s="52">
        <f>IF(臨床性能試験研究費ポイント算出表!L17*1500,臨床性能試験研究費ポイント算出表!L17*1500,相関性能試験研究費ポイント算出表!L14*1500)</f>
        <v>0</v>
      </c>
    </row>
    <row r="9" spans="1:4" ht="60" customHeight="1" thickBot="1">
      <c r="A9" s="50" t="s">
        <v>22</v>
      </c>
      <c r="B9" s="70" t="s">
        <v>103</v>
      </c>
      <c r="C9" s="71"/>
      <c r="D9" s="49">
        <f>IF(臨床性能試験研究費ポイント算出表!L17*15000,臨床性能試験研究費ポイント算出表!L17*15000,相関性能試験研究費ポイント算出表!L14*15000)</f>
        <v>0</v>
      </c>
    </row>
    <row r="10" spans="1:4" ht="60" customHeight="1" thickBot="1">
      <c r="A10" s="19" t="s">
        <v>4</v>
      </c>
      <c r="B10" s="60" t="s">
        <v>47</v>
      </c>
      <c r="C10" s="61"/>
      <c r="D10" s="20">
        <f>(D6+D7+D8+D9)*0.27</f>
        <v>12150</v>
      </c>
    </row>
    <row r="11" spans="1:4" ht="60" customHeight="1" thickTop="1" thickBot="1">
      <c r="A11" s="17" t="s">
        <v>5</v>
      </c>
      <c r="B11" s="62" t="s">
        <v>28</v>
      </c>
      <c r="C11" s="63"/>
      <c r="D11" s="18">
        <f>SUM(D6:D10)</f>
        <v>57150</v>
      </c>
    </row>
    <row r="12" spans="1:4" ht="60" customHeight="1" thickBot="1">
      <c r="A12" s="19" t="s">
        <v>6</v>
      </c>
      <c r="B12" s="64" t="s">
        <v>29</v>
      </c>
      <c r="C12" s="65"/>
      <c r="D12" s="20">
        <f>D11*0.3</f>
        <v>17145</v>
      </c>
    </row>
    <row r="13" spans="1:4" ht="60" customHeight="1" thickTop="1" thickBot="1">
      <c r="A13" s="17" t="s">
        <v>7</v>
      </c>
      <c r="B13" s="62" t="s">
        <v>30</v>
      </c>
      <c r="C13" s="63"/>
      <c r="D13" s="18">
        <f>SUM(D11:D12)</f>
        <v>74295</v>
      </c>
    </row>
    <row r="14" spans="1:4" ht="60" customHeight="1" thickBot="1">
      <c r="A14" s="19" t="s">
        <v>8</v>
      </c>
      <c r="B14" s="64" t="s">
        <v>44</v>
      </c>
      <c r="C14" s="65"/>
      <c r="D14" s="20">
        <f>D13*0.08</f>
        <v>5943.6</v>
      </c>
    </row>
    <row r="15" spans="1:4" ht="60" customHeight="1" thickTop="1" thickBot="1">
      <c r="A15" s="21" t="s">
        <v>9</v>
      </c>
      <c r="B15" s="78" t="s">
        <v>31</v>
      </c>
      <c r="C15" s="79"/>
      <c r="D15" s="22">
        <f>SUM(D13:D14)</f>
        <v>80238.600000000006</v>
      </c>
    </row>
    <row r="16" spans="1:4" ht="15" customHeight="1" thickTop="1" thickBot="1">
      <c r="A16" s="23"/>
      <c r="B16" s="74"/>
      <c r="C16" s="74"/>
      <c r="D16" s="24"/>
    </row>
    <row r="17" spans="1:4" ht="60" customHeight="1" thickTop="1" thickBot="1">
      <c r="A17" s="21" t="s">
        <v>45</v>
      </c>
      <c r="B17" s="75" t="s">
        <v>108</v>
      </c>
      <c r="C17" s="76"/>
      <c r="D17" s="22">
        <f>(D15-48600)*0.3+48600</f>
        <v>58091.58</v>
      </c>
    </row>
    <row r="18" spans="1:4" ht="27" customHeight="1" thickTop="1">
      <c r="A18" s="72" t="s">
        <v>37</v>
      </c>
      <c r="B18" s="72"/>
    </row>
  </sheetData>
  <mergeCells count="16">
    <mergeCell ref="A18:B18"/>
    <mergeCell ref="B4:C4"/>
    <mergeCell ref="B16:C16"/>
    <mergeCell ref="B17:C17"/>
    <mergeCell ref="A3:D3"/>
    <mergeCell ref="B14:C14"/>
    <mergeCell ref="B15:C15"/>
    <mergeCell ref="A2:D2"/>
    <mergeCell ref="B10:C10"/>
    <mergeCell ref="B11:C11"/>
    <mergeCell ref="B12:C12"/>
    <mergeCell ref="B13:C13"/>
    <mergeCell ref="B5:C5"/>
    <mergeCell ref="B7:C7"/>
    <mergeCell ref="B8:C8"/>
    <mergeCell ref="B9:C9"/>
  </mergeCells>
  <phoneticPr fontId="9"/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view="pageBreakPreview" topLeftCell="A19" zoomScaleNormal="100" zoomScaleSheetLayoutView="100" workbookViewId="0">
      <selection activeCell="D11" sqref="D11"/>
    </sheetView>
  </sheetViews>
  <sheetFormatPr defaultRowHeight="14.25"/>
  <cols>
    <col min="1" max="1" width="4.625" style="13" customWidth="1"/>
    <col min="2" max="2" width="25.625" style="13" customWidth="1"/>
    <col min="3" max="3" width="4.625" style="13" customWidth="1"/>
    <col min="4" max="4" width="4.625" style="53" customWidth="1"/>
    <col min="5" max="5" width="20.625" style="13" customWidth="1"/>
    <col min="6" max="6" width="4.625" style="53" customWidth="1"/>
    <col min="7" max="7" width="20.625" style="13" customWidth="1"/>
    <col min="8" max="8" width="4.625" style="53" customWidth="1"/>
    <col min="9" max="9" width="20.625" style="13" customWidth="1"/>
    <col min="10" max="10" width="4.625" style="53" customWidth="1"/>
    <col min="11" max="11" width="20.625" style="13" customWidth="1"/>
    <col min="12" max="12" width="16.625" style="25" customWidth="1"/>
  </cols>
  <sheetData>
    <row r="1" spans="1:12">
      <c r="A1" s="97" t="s">
        <v>82</v>
      </c>
      <c r="B1" s="97"/>
    </row>
    <row r="2" spans="1:12" ht="22.5">
      <c r="A2" s="98" t="s">
        <v>48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1:12" ht="23.25" thickBot="1">
      <c r="A3" s="10"/>
      <c r="B3" s="10"/>
      <c r="C3" s="10"/>
      <c r="D3" s="54"/>
      <c r="E3" s="10"/>
      <c r="F3" s="54"/>
      <c r="G3" s="10"/>
      <c r="H3" s="54"/>
      <c r="I3" s="10"/>
      <c r="J3" s="56" t="s">
        <v>106</v>
      </c>
      <c r="K3" s="10"/>
      <c r="L3" s="26"/>
    </row>
    <row r="4" spans="1:12" ht="39.75" customHeight="1">
      <c r="A4" s="92" t="s">
        <v>49</v>
      </c>
      <c r="B4" s="93"/>
      <c r="C4" s="101" t="s">
        <v>50</v>
      </c>
      <c r="D4" s="92" t="s">
        <v>51</v>
      </c>
      <c r="E4" s="93"/>
      <c r="F4" s="92" t="s">
        <v>52</v>
      </c>
      <c r="G4" s="93"/>
      <c r="H4" s="92" t="s">
        <v>53</v>
      </c>
      <c r="I4" s="93"/>
      <c r="J4" s="92" t="s">
        <v>54</v>
      </c>
      <c r="K4" s="93"/>
      <c r="L4" s="103" t="s">
        <v>55</v>
      </c>
    </row>
    <row r="5" spans="1:12" ht="39.75" customHeight="1" thickBot="1">
      <c r="A5" s="94"/>
      <c r="B5" s="95"/>
      <c r="C5" s="102"/>
      <c r="D5" s="94" t="s">
        <v>83</v>
      </c>
      <c r="E5" s="95"/>
      <c r="F5" s="94" t="s">
        <v>84</v>
      </c>
      <c r="G5" s="95"/>
      <c r="H5" s="94" t="s">
        <v>85</v>
      </c>
      <c r="I5" s="95"/>
      <c r="J5" s="94" t="s">
        <v>86</v>
      </c>
      <c r="K5" s="95"/>
      <c r="L5" s="104"/>
    </row>
    <row r="6" spans="1:12" ht="60" customHeight="1" thickBot="1">
      <c r="A6" s="9" t="s">
        <v>10</v>
      </c>
      <c r="B6" s="27" t="s">
        <v>56</v>
      </c>
      <c r="C6" s="11">
        <v>10</v>
      </c>
      <c r="D6" s="80"/>
      <c r="E6" s="82"/>
      <c r="F6" s="3" t="s">
        <v>105</v>
      </c>
      <c r="G6" s="11" t="s">
        <v>11</v>
      </c>
      <c r="H6" s="3"/>
      <c r="I6" s="11" t="s">
        <v>87</v>
      </c>
      <c r="J6" s="3"/>
      <c r="K6" s="11" t="s">
        <v>12</v>
      </c>
      <c r="L6" s="28">
        <f>IF(F6="○",C6*2,IF(H6="○",C6*3,IF(J6="○",C6*5,0)))</f>
        <v>0</v>
      </c>
    </row>
    <row r="7" spans="1:12" ht="60" customHeight="1" thickBot="1">
      <c r="A7" s="9" t="s">
        <v>13</v>
      </c>
      <c r="B7" s="27" t="s">
        <v>57</v>
      </c>
      <c r="C7" s="11">
        <v>1</v>
      </c>
      <c r="D7" s="57"/>
      <c r="E7" s="11" t="s">
        <v>100</v>
      </c>
      <c r="F7" s="89"/>
      <c r="G7" s="90"/>
      <c r="H7" s="90"/>
      <c r="I7" s="90"/>
      <c r="J7" s="90"/>
      <c r="K7" s="91"/>
      <c r="L7" s="28">
        <f>C7*D7</f>
        <v>0</v>
      </c>
    </row>
    <row r="8" spans="1:12" ht="60" customHeight="1" thickBot="1">
      <c r="A8" s="9" t="s">
        <v>14</v>
      </c>
      <c r="B8" s="27" t="s">
        <v>58</v>
      </c>
      <c r="C8" s="11">
        <v>1</v>
      </c>
      <c r="D8" s="3"/>
      <c r="E8" s="11" t="s">
        <v>59</v>
      </c>
      <c r="F8" s="3"/>
      <c r="G8" s="11" t="s">
        <v>60</v>
      </c>
      <c r="H8" s="3"/>
      <c r="I8" s="11" t="s">
        <v>61</v>
      </c>
      <c r="J8" s="3"/>
      <c r="K8" s="11" t="s">
        <v>62</v>
      </c>
      <c r="L8" s="28">
        <f>IF(D8="○",C8*1,IF(F8="○",C8*2,IF(H8="○",C8*3,IF(J8="○",C8*5,0))))</f>
        <v>0</v>
      </c>
    </row>
    <row r="9" spans="1:12" ht="60" customHeight="1" thickBot="1">
      <c r="A9" s="9" t="s">
        <v>15</v>
      </c>
      <c r="B9" s="27" t="s">
        <v>63</v>
      </c>
      <c r="C9" s="11">
        <v>1</v>
      </c>
      <c r="D9" s="3"/>
      <c r="E9" s="11" t="s">
        <v>64</v>
      </c>
      <c r="F9" s="3"/>
      <c r="G9" s="11" t="s">
        <v>65</v>
      </c>
      <c r="H9" s="3"/>
      <c r="I9" s="11" t="s">
        <v>66</v>
      </c>
      <c r="J9" s="80"/>
      <c r="K9" s="82"/>
      <c r="L9" s="28">
        <f>IF(D9="○",C9*1,IF(F9="○",C9*2,IF(H9="○",C9*3,0)))</f>
        <v>0</v>
      </c>
    </row>
    <row r="10" spans="1:12" ht="60" customHeight="1" thickBot="1">
      <c r="A10" s="9" t="s">
        <v>16</v>
      </c>
      <c r="B10" s="27" t="s">
        <v>67</v>
      </c>
      <c r="C10" s="11">
        <v>1</v>
      </c>
      <c r="D10" s="3"/>
      <c r="E10" s="11" t="s">
        <v>68</v>
      </c>
      <c r="F10" s="80"/>
      <c r="G10" s="82"/>
      <c r="H10" s="3"/>
      <c r="I10" s="11" t="s">
        <v>69</v>
      </c>
      <c r="J10" s="80"/>
      <c r="K10" s="82"/>
      <c r="L10" s="28">
        <f>IF(D10="○",C10*1,IF(H10="○",C10*3,0))</f>
        <v>0</v>
      </c>
    </row>
    <row r="11" spans="1:12" ht="60" customHeight="1" thickBot="1">
      <c r="A11" s="9" t="s">
        <v>17</v>
      </c>
      <c r="B11" s="27" t="s">
        <v>70</v>
      </c>
      <c r="C11" s="11">
        <v>1</v>
      </c>
      <c r="D11" s="57"/>
      <c r="E11" s="11" t="s">
        <v>99</v>
      </c>
      <c r="F11" s="89"/>
      <c r="G11" s="90"/>
      <c r="H11" s="90"/>
      <c r="I11" s="90"/>
      <c r="J11" s="90"/>
      <c r="K11" s="91"/>
      <c r="L11" s="28">
        <f>D11*1/5</f>
        <v>0</v>
      </c>
    </row>
    <row r="12" spans="1:12" ht="60" customHeight="1" thickBot="1">
      <c r="A12" s="9" t="s">
        <v>18</v>
      </c>
      <c r="B12" s="27" t="s">
        <v>71</v>
      </c>
      <c r="C12" s="11">
        <v>1</v>
      </c>
      <c r="D12" s="3"/>
      <c r="E12" s="11" t="s">
        <v>72</v>
      </c>
      <c r="F12" s="3"/>
      <c r="G12" s="11" t="s">
        <v>73</v>
      </c>
      <c r="H12" s="80"/>
      <c r="I12" s="81"/>
      <c r="J12" s="81"/>
      <c r="K12" s="82"/>
      <c r="L12" s="28">
        <f>IF(D12="○",C12*1,IF(F12="○",C12*2,0))</f>
        <v>0</v>
      </c>
    </row>
    <row r="13" spans="1:12" ht="60" customHeight="1" thickBot="1">
      <c r="A13" s="2" t="s">
        <v>20</v>
      </c>
      <c r="B13" s="29" t="s">
        <v>74</v>
      </c>
      <c r="C13" s="2">
        <v>6</v>
      </c>
      <c r="D13" s="5"/>
      <c r="E13" s="7" t="s">
        <v>75</v>
      </c>
      <c r="F13" s="80"/>
      <c r="G13" s="81"/>
      <c r="H13" s="81"/>
      <c r="I13" s="81"/>
      <c r="J13" s="81"/>
      <c r="K13" s="82"/>
      <c r="L13" s="28">
        <f>IF(D13="○",C13*1,0)</f>
        <v>0</v>
      </c>
    </row>
    <row r="14" spans="1:12" ht="60" customHeight="1" thickBot="1">
      <c r="A14" s="2" t="s">
        <v>21</v>
      </c>
      <c r="B14" s="40" t="s">
        <v>76</v>
      </c>
      <c r="C14" s="9">
        <v>6</v>
      </c>
      <c r="D14" s="4"/>
      <c r="E14" s="1" t="s">
        <v>75</v>
      </c>
      <c r="F14" s="80"/>
      <c r="G14" s="81"/>
      <c r="H14" s="81"/>
      <c r="I14" s="81"/>
      <c r="J14" s="81"/>
      <c r="K14" s="82"/>
      <c r="L14" s="28">
        <f>IF(D14="○",C14*1,0)</f>
        <v>0</v>
      </c>
    </row>
    <row r="15" spans="1:12" ht="60" customHeight="1" thickBot="1">
      <c r="A15" s="80"/>
      <c r="B15" s="81"/>
      <c r="C15" s="81"/>
      <c r="D15" s="81"/>
      <c r="E15" s="99" t="s">
        <v>77</v>
      </c>
      <c r="F15" s="99"/>
      <c r="G15" s="99"/>
      <c r="H15" s="99"/>
      <c r="I15" s="99"/>
      <c r="J15" s="99"/>
      <c r="K15" s="100"/>
      <c r="L15" s="30">
        <f>SUM(L6:L14)</f>
        <v>0</v>
      </c>
    </row>
    <row r="16" spans="1:12" ht="60" customHeight="1" thickBot="1">
      <c r="A16" s="2" t="s">
        <v>23</v>
      </c>
      <c r="B16" s="31" t="s">
        <v>78</v>
      </c>
      <c r="C16" s="80" t="s">
        <v>88</v>
      </c>
      <c r="D16" s="81"/>
      <c r="E16" s="81"/>
      <c r="F16" s="81"/>
      <c r="G16" s="81"/>
      <c r="H16" s="81"/>
      <c r="I16" s="81"/>
      <c r="J16" s="81"/>
      <c r="K16" s="82"/>
      <c r="L16" s="32">
        <f>L15*6400</f>
        <v>0</v>
      </c>
    </row>
    <row r="17" spans="1:12" ht="60" customHeight="1" thickBot="1">
      <c r="A17" s="2" t="s">
        <v>24</v>
      </c>
      <c r="B17" s="31" t="s">
        <v>79</v>
      </c>
      <c r="C17" s="86" t="s">
        <v>98</v>
      </c>
      <c r="D17" s="87"/>
      <c r="E17" s="87"/>
      <c r="F17" s="87"/>
      <c r="G17" s="88"/>
      <c r="H17" s="58">
        <v>0</v>
      </c>
      <c r="I17" s="89" t="s">
        <v>80</v>
      </c>
      <c r="J17" s="90"/>
      <c r="K17" s="91"/>
      <c r="L17" s="32">
        <f>H17</f>
        <v>0</v>
      </c>
    </row>
    <row r="18" spans="1:12" ht="60" customHeight="1" thickBot="1">
      <c r="A18" s="44" t="s">
        <v>25</v>
      </c>
      <c r="B18" s="45" t="s">
        <v>81</v>
      </c>
      <c r="C18" s="83" t="s">
        <v>89</v>
      </c>
      <c r="D18" s="84"/>
      <c r="E18" s="84"/>
      <c r="F18" s="84"/>
      <c r="G18" s="84"/>
      <c r="H18" s="84"/>
      <c r="I18" s="84"/>
      <c r="J18" s="84"/>
      <c r="K18" s="85"/>
      <c r="L18" s="46">
        <f>L16*L17</f>
        <v>0</v>
      </c>
    </row>
    <row r="20" spans="1:12">
      <c r="A20" s="38" t="s">
        <v>26</v>
      </c>
      <c r="B20" s="37" t="s">
        <v>27</v>
      </c>
      <c r="C20" s="39"/>
      <c r="D20" s="55"/>
      <c r="E20" s="39"/>
    </row>
    <row r="21" spans="1:12" ht="14.25" customHeight="1">
      <c r="A21" s="38" t="s">
        <v>32</v>
      </c>
      <c r="B21" s="96" t="s">
        <v>33</v>
      </c>
      <c r="C21" s="96"/>
      <c r="D21" s="96"/>
      <c r="E21" s="96"/>
    </row>
    <row r="22" spans="1:12">
      <c r="A22" s="38" t="s">
        <v>34</v>
      </c>
      <c r="B22" s="39" t="s">
        <v>35</v>
      </c>
      <c r="C22" s="39"/>
      <c r="D22" s="55"/>
      <c r="E22" s="39"/>
    </row>
  </sheetData>
  <mergeCells count="29">
    <mergeCell ref="B21:E21"/>
    <mergeCell ref="A1:B1"/>
    <mergeCell ref="A2:L2"/>
    <mergeCell ref="E15:K15"/>
    <mergeCell ref="A4:B5"/>
    <mergeCell ref="C4:C5"/>
    <mergeCell ref="D4:E4"/>
    <mergeCell ref="D5:E5"/>
    <mergeCell ref="D6:E6"/>
    <mergeCell ref="H12:K12"/>
    <mergeCell ref="F13:K13"/>
    <mergeCell ref="F14:K14"/>
    <mergeCell ref="L4:L5"/>
    <mergeCell ref="F11:K11"/>
    <mergeCell ref="F10:G10"/>
    <mergeCell ref="J9:K9"/>
    <mergeCell ref="J10:K10"/>
    <mergeCell ref="F7:K7"/>
    <mergeCell ref="F4:G4"/>
    <mergeCell ref="F5:G5"/>
    <mergeCell ref="H4:I4"/>
    <mergeCell ref="H5:I5"/>
    <mergeCell ref="J4:K4"/>
    <mergeCell ref="J5:K5"/>
    <mergeCell ref="A15:D15"/>
    <mergeCell ref="C16:K16"/>
    <mergeCell ref="C18:K18"/>
    <mergeCell ref="C17:G17"/>
    <mergeCell ref="I17:K17"/>
  </mergeCells>
  <phoneticPr fontId="9"/>
  <dataValidations count="3">
    <dataValidation type="list" allowBlank="1" showInputMessage="1" showErrorMessage="1" sqref="F6 H6 J6 D8 F8 H8 J8 D9 F9 H9 D10 D12 F12 D13 D14">
      <formula1>"○,　,"</formula1>
    </dataValidation>
    <dataValidation type="list" allowBlank="1" showInputMessage="1" showErrorMessage="1" sqref="D11">
      <formula1>"１,２,３,４,５,６,７,８,９,１０,１１,１２,１３,１４,１５,１６,１７,１８,１９,２０,　,０,"</formula1>
    </dataValidation>
    <dataValidation type="list" allowBlank="1" showInputMessage="1" showErrorMessage="1" sqref="H17 D7">
      <formula1>"１,２,３,４,５,６,７,８,９,１０,１１,１２,１３,１４,１５,１６,１７,１８,１９,２０,　,０,"</formula1>
    </dataValidation>
  </dataValidations>
  <pageMargins left="0.7" right="0.7" top="0.75" bottom="0.75" header="0.3" footer="0.3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topLeftCell="A13" zoomScale="95" zoomScaleNormal="100" zoomScaleSheetLayoutView="95" workbookViewId="0">
      <selection activeCell="H14" sqref="H14"/>
    </sheetView>
  </sheetViews>
  <sheetFormatPr defaultRowHeight="14.25"/>
  <cols>
    <col min="1" max="1" width="4.625" style="13" customWidth="1"/>
    <col min="2" max="2" width="25.625" style="13" customWidth="1"/>
    <col min="3" max="3" width="4.625" style="13" customWidth="1"/>
    <col min="4" max="4" width="4.625" style="53" customWidth="1"/>
    <col min="5" max="5" width="20.625" style="13" customWidth="1"/>
    <col min="6" max="6" width="4.625" style="53" customWidth="1"/>
    <col min="7" max="7" width="20.625" style="13" customWidth="1"/>
    <col min="8" max="8" width="4.625" style="53" customWidth="1"/>
    <col min="9" max="9" width="20.625" style="13" customWidth="1"/>
    <col min="10" max="10" width="4.625" style="53" customWidth="1"/>
    <col min="11" max="11" width="20.625" style="13" customWidth="1"/>
    <col min="12" max="12" width="20.625" style="33" customWidth="1"/>
  </cols>
  <sheetData>
    <row r="1" spans="1:12">
      <c r="A1" s="97" t="s">
        <v>93</v>
      </c>
      <c r="B1" s="97"/>
    </row>
    <row r="2" spans="1:12" ht="22.5">
      <c r="A2" s="98" t="s">
        <v>90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1:12" ht="23.25" thickBot="1">
      <c r="A3" s="10"/>
      <c r="B3" s="10"/>
      <c r="C3" s="10"/>
      <c r="D3" s="54"/>
      <c r="E3" s="10"/>
      <c r="F3" s="54"/>
      <c r="G3" s="10"/>
      <c r="H3" s="54"/>
      <c r="I3" s="10"/>
      <c r="J3" s="56" t="s">
        <v>106</v>
      </c>
      <c r="K3" s="10"/>
      <c r="L3" s="26"/>
    </row>
    <row r="4" spans="1:12" ht="39.75" customHeight="1">
      <c r="A4" s="92" t="s">
        <v>49</v>
      </c>
      <c r="B4" s="93"/>
      <c r="C4" s="101" t="s">
        <v>50</v>
      </c>
      <c r="D4" s="92" t="s">
        <v>51</v>
      </c>
      <c r="E4" s="93"/>
      <c r="F4" s="92" t="s">
        <v>52</v>
      </c>
      <c r="G4" s="93"/>
      <c r="H4" s="92" t="s">
        <v>53</v>
      </c>
      <c r="I4" s="93"/>
      <c r="J4" s="92" t="s">
        <v>54</v>
      </c>
      <c r="K4" s="93"/>
      <c r="L4" s="103" t="s">
        <v>55</v>
      </c>
    </row>
    <row r="5" spans="1:12" ht="39.75" customHeight="1" thickBot="1">
      <c r="A5" s="94"/>
      <c r="B5" s="95"/>
      <c r="C5" s="102"/>
      <c r="D5" s="94" t="s">
        <v>83</v>
      </c>
      <c r="E5" s="95"/>
      <c r="F5" s="94" t="s">
        <v>84</v>
      </c>
      <c r="G5" s="95"/>
      <c r="H5" s="94" t="s">
        <v>85</v>
      </c>
      <c r="I5" s="95"/>
      <c r="J5" s="94" t="s">
        <v>86</v>
      </c>
      <c r="K5" s="95"/>
      <c r="L5" s="104"/>
    </row>
    <row r="6" spans="1:12" ht="60" customHeight="1" thickBot="1">
      <c r="A6" s="9" t="s">
        <v>10</v>
      </c>
      <c r="B6" s="27" t="s">
        <v>56</v>
      </c>
      <c r="C6" s="11">
        <v>4</v>
      </c>
      <c r="D6" s="80"/>
      <c r="E6" s="82"/>
      <c r="F6" s="3"/>
      <c r="G6" s="11" t="s">
        <v>94</v>
      </c>
      <c r="H6" s="3"/>
      <c r="I6" s="11" t="s">
        <v>95</v>
      </c>
      <c r="J6" s="3"/>
      <c r="K6" s="11" t="s">
        <v>96</v>
      </c>
      <c r="L6" s="28">
        <f>IF(F6="○",C6*2,IF(H6="○",C6*3,IF(J6="○",C6*5,0)))</f>
        <v>0</v>
      </c>
    </row>
    <row r="7" spans="1:12" ht="60" customHeight="1" thickBot="1">
      <c r="A7" s="9" t="s">
        <v>14</v>
      </c>
      <c r="B7" s="27" t="s">
        <v>58</v>
      </c>
      <c r="C7" s="11">
        <v>1</v>
      </c>
      <c r="D7" s="3"/>
      <c r="E7" s="11" t="s">
        <v>59</v>
      </c>
      <c r="F7" s="3"/>
      <c r="G7" s="11" t="s">
        <v>60</v>
      </c>
      <c r="H7" s="3"/>
      <c r="I7" s="11" t="s">
        <v>61</v>
      </c>
      <c r="J7" s="3"/>
      <c r="K7" s="11" t="s">
        <v>62</v>
      </c>
      <c r="L7" s="28">
        <f>IF(D7="○",C7*1,IF(F7="○",C7*2,IF(H7="○",C7*3,IF(J7="○",C7*5,0))))</f>
        <v>0</v>
      </c>
    </row>
    <row r="8" spans="1:12" ht="60" customHeight="1" thickBot="1">
      <c r="A8" s="9" t="s">
        <v>15</v>
      </c>
      <c r="B8" s="27" t="s">
        <v>63</v>
      </c>
      <c r="C8" s="11">
        <v>1</v>
      </c>
      <c r="D8" s="3"/>
      <c r="E8" s="11" t="s">
        <v>64</v>
      </c>
      <c r="F8" s="3"/>
      <c r="G8" s="11" t="s">
        <v>65</v>
      </c>
      <c r="H8" s="3"/>
      <c r="I8" s="11" t="s">
        <v>66</v>
      </c>
      <c r="J8" s="80"/>
      <c r="K8" s="82"/>
      <c r="L8" s="28">
        <f>IF(D8="○",C8*1,IF(F8="○",C8*2,IF(H8="○",C8*3,0)))</f>
        <v>0</v>
      </c>
    </row>
    <row r="9" spans="1:12" ht="60" customHeight="1" thickBot="1">
      <c r="A9" s="9" t="s">
        <v>16</v>
      </c>
      <c r="B9" s="27" t="s">
        <v>67</v>
      </c>
      <c r="C9" s="11">
        <v>1</v>
      </c>
      <c r="D9" s="3"/>
      <c r="E9" s="11" t="s">
        <v>68</v>
      </c>
      <c r="F9" s="80"/>
      <c r="G9" s="82"/>
      <c r="H9" s="3"/>
      <c r="I9" s="11" t="s">
        <v>69</v>
      </c>
      <c r="J9" s="80"/>
      <c r="K9" s="82"/>
      <c r="L9" s="28">
        <f>IF(D9="○",C9*1,IF(H9="○",C9*3,0))</f>
        <v>0</v>
      </c>
    </row>
    <row r="10" spans="1:12" ht="60" customHeight="1" thickBot="1">
      <c r="A10" s="9" t="s">
        <v>18</v>
      </c>
      <c r="B10" s="27" t="s">
        <v>71</v>
      </c>
      <c r="C10" s="11">
        <v>1</v>
      </c>
      <c r="D10" s="3"/>
      <c r="E10" s="11" t="s">
        <v>72</v>
      </c>
      <c r="F10" s="3"/>
      <c r="G10" s="11" t="s">
        <v>73</v>
      </c>
      <c r="H10" s="80"/>
      <c r="I10" s="81"/>
      <c r="J10" s="81"/>
      <c r="K10" s="82"/>
      <c r="L10" s="28">
        <f>IF(D10="○",C10*1,IF(F10="○",C10*2,0))</f>
        <v>0</v>
      </c>
    </row>
    <row r="11" spans="1:12" ht="60" customHeight="1" thickBot="1">
      <c r="A11" s="8" t="s">
        <v>19</v>
      </c>
      <c r="B11" s="34" t="s">
        <v>76</v>
      </c>
      <c r="C11" s="1">
        <v>5</v>
      </c>
      <c r="D11" s="6"/>
      <c r="E11" s="1" t="s">
        <v>75</v>
      </c>
      <c r="F11" s="80"/>
      <c r="G11" s="81"/>
      <c r="H11" s="81"/>
      <c r="I11" s="81"/>
      <c r="J11" s="81"/>
      <c r="K11" s="82"/>
      <c r="L11" s="28">
        <f>IF(D11="○",C11*1,0)</f>
        <v>0</v>
      </c>
    </row>
    <row r="12" spans="1:12" ht="60" customHeight="1" thickBot="1">
      <c r="A12" s="80"/>
      <c r="B12" s="81"/>
      <c r="C12" s="99" t="s">
        <v>77</v>
      </c>
      <c r="D12" s="99"/>
      <c r="E12" s="99"/>
      <c r="F12" s="99"/>
      <c r="G12" s="99"/>
      <c r="H12" s="99"/>
      <c r="I12" s="99"/>
      <c r="J12" s="99"/>
      <c r="K12" s="100"/>
      <c r="L12" s="30">
        <f>SUM(L6:L11)</f>
        <v>0</v>
      </c>
    </row>
    <row r="13" spans="1:12" ht="60" customHeight="1" thickBot="1">
      <c r="A13" s="8" t="s">
        <v>23</v>
      </c>
      <c r="B13" s="31" t="s">
        <v>78</v>
      </c>
      <c r="C13" s="80" t="s">
        <v>88</v>
      </c>
      <c r="D13" s="81"/>
      <c r="E13" s="81"/>
      <c r="F13" s="81"/>
      <c r="G13" s="81"/>
      <c r="H13" s="81"/>
      <c r="I13" s="81"/>
      <c r="J13" s="81"/>
      <c r="K13" s="82"/>
      <c r="L13" s="35">
        <f>L12*6400</f>
        <v>0</v>
      </c>
    </row>
    <row r="14" spans="1:12" ht="60" customHeight="1" thickBot="1">
      <c r="A14" s="2" t="s">
        <v>24</v>
      </c>
      <c r="B14" s="31" t="s">
        <v>79</v>
      </c>
      <c r="C14" s="86" t="s">
        <v>97</v>
      </c>
      <c r="D14" s="87"/>
      <c r="E14" s="87"/>
      <c r="F14" s="87"/>
      <c r="G14" s="88"/>
      <c r="H14" s="58">
        <v>0</v>
      </c>
      <c r="I14" s="89" t="s">
        <v>91</v>
      </c>
      <c r="J14" s="90"/>
      <c r="K14" s="91"/>
      <c r="L14" s="35">
        <f>H14</f>
        <v>0</v>
      </c>
    </row>
    <row r="15" spans="1:12" ht="60" customHeight="1" thickBot="1">
      <c r="A15" s="44" t="s">
        <v>25</v>
      </c>
      <c r="B15" s="47" t="s">
        <v>92</v>
      </c>
      <c r="C15" s="83" t="s">
        <v>89</v>
      </c>
      <c r="D15" s="84"/>
      <c r="E15" s="84"/>
      <c r="F15" s="84"/>
      <c r="G15" s="84"/>
      <c r="H15" s="84"/>
      <c r="I15" s="84"/>
      <c r="J15" s="84"/>
      <c r="K15" s="85"/>
      <c r="L15" s="48">
        <f>L13*L14</f>
        <v>0</v>
      </c>
    </row>
    <row r="17" spans="1:2">
      <c r="A17" s="36" t="s">
        <v>26</v>
      </c>
      <c r="B17" s="37" t="s">
        <v>27</v>
      </c>
    </row>
  </sheetData>
  <mergeCells count="25">
    <mergeCell ref="A1:B1"/>
    <mergeCell ref="A2:L2"/>
    <mergeCell ref="L4:L5"/>
    <mergeCell ref="A4:B5"/>
    <mergeCell ref="D4:E4"/>
    <mergeCell ref="D5:E5"/>
    <mergeCell ref="F4:G4"/>
    <mergeCell ref="F5:G5"/>
    <mergeCell ref="C15:K15"/>
    <mergeCell ref="I14:K14"/>
    <mergeCell ref="C14:G14"/>
    <mergeCell ref="C13:K13"/>
    <mergeCell ref="C4:C5"/>
    <mergeCell ref="H4:I4"/>
    <mergeCell ref="H5:I5"/>
    <mergeCell ref="J4:K4"/>
    <mergeCell ref="J5:K5"/>
    <mergeCell ref="J8:K8"/>
    <mergeCell ref="D6:E6"/>
    <mergeCell ref="C12:K12"/>
    <mergeCell ref="A12:B12"/>
    <mergeCell ref="F11:K11"/>
    <mergeCell ref="H10:K10"/>
    <mergeCell ref="F9:G9"/>
    <mergeCell ref="J9:K9"/>
  </mergeCells>
  <phoneticPr fontId="9"/>
  <dataValidations count="2">
    <dataValidation type="list" allowBlank="1" showInputMessage="1" showErrorMessage="1" sqref="F6 H6 J6 D7 F7 H7 J7 D8 F8 H8 D9 H9 D10 F10 D11">
      <formula1>"○,　,"</formula1>
    </dataValidation>
    <dataValidation type="list" allowBlank="1" showInputMessage="1" showErrorMessage="1" sqref="H14">
      <formula1>"１,２,３,４,５,６,７,８,９,１０,１１,１２,１３,１４,１５,１６,１７,１８,１９,２０,　,０,"</formula1>
    </dataValidation>
  </dataValidations>
  <pageMargins left="0.7" right="0.7" top="0.75" bottom="0.75" header="0.3" footer="0.3"/>
  <pageSetup paperSize="9" scale="57" orientation="portrait" r:id="rId1"/>
</worksheet>
</file>